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simulador hipeteca mixta\"/>
    </mc:Choice>
  </mc:AlternateContent>
  <xr:revisionPtr revIDLastSave="0" documentId="8_{C15E3033-90F5-4A77-9717-FC6B28075116}" xr6:coauthVersionLast="47" xr6:coauthVersionMax="47" xr10:uidLastSave="{00000000-0000-0000-0000-000000000000}"/>
  <bookViews>
    <workbookView xWindow="3000" yWindow="1815" windowWidth="26145" windowHeight="12735" activeTab="1" xr2:uid="{00000000-000D-0000-FFFF-FFFF00000000}"/>
  </bookViews>
  <sheets>
    <sheet name="Inputs" sheetId="1" r:id="rId1"/>
    <sheet name="Amortización" sheetId="4" r:id="rId2"/>
    <sheet name="Flujos" sheetId="5" r:id="rId3"/>
    <sheet name="Resumen" sheetId="6" r:id="rId4"/>
    <sheet name="Índices" sheetId="2" r:id="rId5"/>
    <sheet name="Extras" sheetId="3" r:id="rId6"/>
  </sheets>
  <definedNames>
    <definedName name="ComisionEur">Inputs!$B$14</definedName>
    <definedName name="ComisionMin">Inputs!$B$11</definedName>
    <definedName name="ComisionPct">Inputs!$B$10</definedName>
    <definedName name="Diferencial">Inputs!$B$22</definedName>
    <definedName name="Entrada">Inputs!$B$3</definedName>
    <definedName name="ExtrasFecha">Extras!$A$2:$A$200</definedName>
    <definedName name="ExtrasImp">Extras!$B$2:$B$200</definedName>
    <definedName name="Financiar">Inputs!$B$13</definedName>
    <definedName name="Firma">Inputs!$B$7</definedName>
    <definedName name="Gastos">Inputs!$B$12</definedName>
    <definedName name="IdxFecha">Índices!$A$2:$A$181</definedName>
    <definedName name="IdxValor">Índices!$B$2:$B$181</definedName>
    <definedName name="MesesFijo">Inputs!$B$20</definedName>
    <definedName name="ModoAnt">Inputs!$B$26</definedName>
    <definedName name="PlazoMeses">Inputs!$B$6</definedName>
    <definedName name="Precio">Inputs!$B$2</definedName>
    <definedName name="Prestamo">Inputs!$B$4</definedName>
    <definedName name="RevMeses">Inputs!$B$23</definedName>
    <definedName name="SaldoInicial">Inputs!$B$15</definedName>
    <definedName name="TIN_Fijo">Inputs!$B$18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6" l="1"/>
  <c r="B16" i="6"/>
  <c r="B11" i="6"/>
  <c r="B10" i="6"/>
  <c r="B9" i="6"/>
  <c r="B4" i="6"/>
  <c r="B3" i="6"/>
  <c r="B602" i="5"/>
  <c r="A602" i="5"/>
  <c r="A2" i="5"/>
  <c r="A6" i="4"/>
  <c r="A4" i="4"/>
  <c r="A5" i="4" s="1"/>
  <c r="B3" i="4"/>
  <c r="A4" i="5" s="1"/>
  <c r="A3" i="4"/>
  <c r="E2" i="4"/>
  <c r="B2" i="4"/>
  <c r="A3" i="5" s="1"/>
  <c r="B20" i="1"/>
  <c r="B8" i="6" s="1"/>
  <c r="B6" i="1"/>
  <c r="B7" i="6" s="1"/>
  <c r="B4" i="1"/>
  <c r="C2" i="4" l="1" a="1"/>
  <c r="C2" i="4" s="1"/>
  <c r="D2" i="4" s="1"/>
  <c r="E3" i="4"/>
  <c r="C3" i="4" a="1"/>
  <c r="C3" i="4" s="1"/>
  <c r="D3" i="4" s="1"/>
  <c r="C4" i="4" a="1"/>
  <c r="C4" i="4" s="1"/>
  <c r="D4" i="4" s="1"/>
  <c r="E6" i="4"/>
  <c r="C6" i="4" a="1"/>
  <c r="C6" i="4" s="1"/>
  <c r="D6" i="4" s="1"/>
  <c r="C5" i="4" a="1"/>
  <c r="C5" i="4" s="1"/>
  <c r="D5" i="4" s="1"/>
  <c r="B5" i="4"/>
  <c r="A6" i="5" s="1"/>
  <c r="B4" i="4"/>
  <c r="A5" i="5" s="1"/>
  <c r="A7" i="4"/>
  <c r="E5" i="4"/>
  <c r="B6" i="4"/>
  <c r="A7" i="5" s="1"/>
  <c r="E4" i="4"/>
  <c r="B2" i="5"/>
  <c r="B5" i="6"/>
  <c r="B14" i="1"/>
  <c r="B15" i="1" s="1"/>
  <c r="B6" i="6" l="1"/>
  <c r="J2" i="4"/>
  <c r="A8" i="4"/>
  <c r="B7" i="4"/>
  <c r="A8" i="5" s="1"/>
  <c r="C7" i="4" a="1"/>
  <c r="C7" i="4" s="1"/>
  <c r="D7" i="4" s="1"/>
  <c r="E7" i="4"/>
  <c r="E8" i="4" l="1"/>
  <c r="C8" i="4" a="1"/>
  <c r="C8" i="4" s="1"/>
  <c r="D8" i="4" s="1"/>
  <c r="B8" i="4"/>
  <c r="A9" i="5" s="1"/>
  <c r="A9" i="4"/>
  <c r="I2" i="4"/>
  <c r="L2" i="4"/>
  <c r="F2" i="4" s="1"/>
  <c r="G2" i="4"/>
  <c r="B12" i="6" l="1"/>
  <c r="B3" i="5"/>
  <c r="H2" i="4"/>
  <c r="K2" i="4" s="1"/>
  <c r="J3" i="4" s="1"/>
  <c r="E9" i="4"/>
  <c r="A10" i="4"/>
  <c r="C9" i="4" a="1"/>
  <c r="C9" i="4" s="1"/>
  <c r="D9" i="4" s="1"/>
  <c r="B9" i="4"/>
  <c r="A10" i="5" s="1"/>
  <c r="G3" i="4" l="1"/>
  <c r="F3" i="4"/>
  <c r="I3" i="4"/>
  <c r="L3" i="4"/>
  <c r="C10" i="4" a="1"/>
  <c r="C10" i="4" s="1"/>
  <c r="D10" i="4" s="1"/>
  <c r="B10" i="4"/>
  <c r="A11" i="5" s="1"/>
  <c r="A11" i="4"/>
  <c r="E10" i="4"/>
  <c r="B11" i="4" l="1"/>
  <c r="A12" i="5" s="1"/>
  <c r="A12" i="4"/>
  <c r="C11" i="4" a="1"/>
  <c r="C11" i="4" s="1"/>
  <c r="D11" i="4" s="1"/>
  <c r="E11" i="4"/>
  <c r="B4" i="5"/>
  <c r="H3" i="4"/>
  <c r="K3" i="4" s="1"/>
  <c r="J4" i="4" s="1"/>
  <c r="E12" i="4" l="1"/>
  <c r="B12" i="4"/>
  <c r="A13" i="5" s="1"/>
  <c r="C12" i="4" a="1"/>
  <c r="C12" i="4" s="1"/>
  <c r="D12" i="4" s="1"/>
  <c r="A13" i="4"/>
  <c r="L4" i="4"/>
  <c r="I4" i="4"/>
  <c r="G4" i="4"/>
  <c r="F4" i="4"/>
  <c r="B5" i="5" l="1"/>
  <c r="H4" i="4"/>
  <c r="K4" i="4" s="1"/>
  <c r="J5" i="4" s="1"/>
  <c r="A14" i="4"/>
  <c r="B13" i="4"/>
  <c r="A14" i="5" s="1"/>
  <c r="E13" i="4"/>
  <c r="C13" i="4" a="1"/>
  <c r="C13" i="4" s="1"/>
  <c r="D13" i="4" s="1"/>
  <c r="C14" i="4" l="1" a="1"/>
  <c r="C14" i="4" s="1"/>
  <c r="D14" i="4" s="1"/>
  <c r="B14" i="4"/>
  <c r="A15" i="5" s="1"/>
  <c r="A15" i="4"/>
  <c r="E14" i="4"/>
  <c r="L5" i="4"/>
  <c r="G5" i="4"/>
  <c r="F5" i="4"/>
  <c r="H5" i="4" s="1"/>
  <c r="I5" i="4"/>
  <c r="K5" i="4" l="1"/>
  <c r="J6" i="4" s="1"/>
  <c r="F6" i="4" s="1"/>
  <c r="I6" i="4"/>
  <c r="L6" i="4"/>
  <c r="G6" i="4"/>
  <c r="A16" i="4"/>
  <c r="E15" i="4"/>
  <c r="C15" i="4" a="1"/>
  <c r="C15" i="4" s="1"/>
  <c r="D15" i="4" s="1"/>
  <c r="B15" i="4"/>
  <c r="A16" i="5" s="1"/>
  <c r="B6" i="5"/>
  <c r="H6" i="4" l="1"/>
  <c r="K6" i="4" s="1"/>
  <c r="J7" i="4" s="1"/>
  <c r="L7" i="4" s="1"/>
  <c r="G7" i="4"/>
  <c r="I7" i="4"/>
  <c r="F7" i="4"/>
  <c r="A17" i="4"/>
  <c r="E16" i="4"/>
  <c r="B16" i="4"/>
  <c r="A17" i="5" s="1"/>
  <c r="C16" i="4" a="1"/>
  <c r="C16" i="4" s="1"/>
  <c r="D16" i="4" s="1"/>
  <c r="B7" i="5"/>
  <c r="C17" i="4" l="1" a="1"/>
  <c r="C17" i="4" s="1"/>
  <c r="D17" i="4" s="1"/>
  <c r="B17" i="4"/>
  <c r="A18" i="5" s="1"/>
  <c r="A18" i="4"/>
  <c r="E17" i="4"/>
  <c r="B8" i="5"/>
  <c r="H7" i="4"/>
  <c r="K7" i="4" s="1"/>
  <c r="J8" i="4" s="1"/>
  <c r="F8" i="4" l="1"/>
  <c r="H8" i="4" s="1"/>
  <c r="G8" i="4"/>
  <c r="L8" i="4"/>
  <c r="I8" i="4"/>
  <c r="B18" i="4"/>
  <c r="A19" i="5" s="1"/>
  <c r="E18" i="4"/>
  <c r="A19" i="4"/>
  <c r="C18" i="4" a="1"/>
  <c r="C18" i="4" s="1"/>
  <c r="D18" i="4" s="1"/>
  <c r="K8" i="4" l="1"/>
  <c r="J9" i="4" s="1"/>
  <c r="F9" i="4" s="1"/>
  <c r="B10" i="5" s="1"/>
  <c r="G9" i="4"/>
  <c r="I9" i="4"/>
  <c r="L9" i="4"/>
  <c r="E19" i="4"/>
  <c r="C19" i="4" a="1"/>
  <c r="C19" i="4" s="1"/>
  <c r="D19" i="4" s="1"/>
  <c r="A20" i="4"/>
  <c r="B19" i="4"/>
  <c r="A20" i="5" s="1"/>
  <c r="B9" i="5"/>
  <c r="B20" i="4" l="1"/>
  <c r="A21" i="5" s="1"/>
  <c r="A21" i="4"/>
  <c r="E20" i="4"/>
  <c r="C20" i="4" a="1"/>
  <c r="C20" i="4" s="1"/>
  <c r="D20" i="4" s="1"/>
  <c r="H9" i="4"/>
  <c r="K9" i="4" s="1"/>
  <c r="J10" i="4" s="1"/>
  <c r="L10" i="4" l="1"/>
  <c r="I10" i="4"/>
  <c r="G10" i="4"/>
  <c r="F10" i="4"/>
  <c r="C21" i="4" a="1"/>
  <c r="C21" i="4" s="1"/>
  <c r="D21" i="4" s="1"/>
  <c r="A22" i="4"/>
  <c r="E21" i="4"/>
  <c r="B21" i="4"/>
  <c r="A22" i="5" s="1"/>
  <c r="B11" i="5" l="1"/>
  <c r="A23" i="4"/>
  <c r="B22" i="4"/>
  <c r="A23" i="5" s="1"/>
  <c r="E22" i="4"/>
  <c r="C22" i="4" a="1"/>
  <c r="C22" i="4" s="1"/>
  <c r="D22" i="4" s="1"/>
  <c r="H10" i="4"/>
  <c r="K10" i="4" s="1"/>
  <c r="J11" i="4" s="1"/>
  <c r="L11" i="4" l="1"/>
  <c r="I11" i="4"/>
  <c r="G11" i="4"/>
  <c r="F11" i="4"/>
  <c r="E23" i="4"/>
  <c r="C23" i="4" a="1"/>
  <c r="C23" i="4" s="1"/>
  <c r="D23" i="4" s="1"/>
  <c r="B23" i="4"/>
  <c r="A24" i="5" s="1"/>
  <c r="A24" i="4"/>
  <c r="B24" i="4" l="1"/>
  <c r="A25" i="5" s="1"/>
  <c r="C24" i="4" a="1"/>
  <c r="C24" i="4" s="1"/>
  <c r="D24" i="4" s="1"/>
  <c r="A25" i="4"/>
  <c r="E24" i="4"/>
  <c r="B12" i="5"/>
  <c r="H11" i="4"/>
  <c r="K11" i="4" s="1"/>
  <c r="J12" i="4" s="1"/>
  <c r="F12" i="4" l="1"/>
  <c r="L12" i="4"/>
  <c r="G12" i="4"/>
  <c r="I12" i="4"/>
  <c r="E25" i="4"/>
  <c r="C25" i="4" a="1"/>
  <c r="C25" i="4" s="1"/>
  <c r="D25" i="4" s="1"/>
  <c r="B25" i="4"/>
  <c r="A26" i="5" s="1"/>
  <c r="A26" i="4"/>
  <c r="C26" i="4" l="1" a="1"/>
  <c r="C26" i="4" s="1"/>
  <c r="D26" i="4" s="1"/>
  <c r="A27" i="4"/>
  <c r="B26" i="4"/>
  <c r="A27" i="5" s="1"/>
  <c r="E26" i="4"/>
  <c r="B13" i="5"/>
  <c r="H12" i="4"/>
  <c r="K12" i="4" s="1"/>
  <c r="J13" i="4" s="1"/>
  <c r="L13" i="4" l="1"/>
  <c r="G13" i="4"/>
  <c r="F13" i="4"/>
  <c r="I13" i="4"/>
  <c r="A28" i="4"/>
  <c r="E27" i="4"/>
  <c r="B27" i="4"/>
  <c r="A28" i="5" s="1"/>
  <c r="C27" i="4" a="1"/>
  <c r="C27" i="4" s="1"/>
  <c r="D27" i="4" s="1"/>
  <c r="A29" i="4" l="1"/>
  <c r="E28" i="4"/>
  <c r="B28" i="4"/>
  <c r="A29" i="5" s="1"/>
  <c r="C28" i="4" a="1"/>
  <c r="C28" i="4" s="1"/>
  <c r="D28" i="4" s="1"/>
  <c r="B14" i="5"/>
  <c r="H13" i="4"/>
  <c r="K13" i="4" s="1"/>
  <c r="J14" i="4" s="1"/>
  <c r="G14" i="4" l="1"/>
  <c r="I14" i="4"/>
  <c r="F14" i="4"/>
  <c r="B15" i="5" s="1"/>
  <c r="L14" i="4"/>
  <c r="E29" i="4"/>
  <c r="C29" i="4" a="1"/>
  <c r="C29" i="4" s="1"/>
  <c r="D29" i="4" s="1"/>
  <c r="A30" i="4"/>
  <c r="B29" i="4"/>
  <c r="A30" i="5" s="1"/>
  <c r="C30" i="4" l="1" a="1"/>
  <c r="C30" i="4" s="1"/>
  <c r="D30" i="4" s="1"/>
  <c r="A31" i="4"/>
  <c r="E30" i="4"/>
  <c r="B30" i="4"/>
  <c r="A31" i="5" s="1"/>
  <c r="H14" i="4"/>
  <c r="K14" i="4" s="1"/>
  <c r="J15" i="4" s="1"/>
  <c r="I15" i="4" l="1"/>
  <c r="G15" i="4"/>
  <c r="F15" i="4"/>
  <c r="L15" i="4"/>
  <c r="B31" i="4"/>
  <c r="A32" i="5" s="1"/>
  <c r="E31" i="4"/>
  <c r="C31" i="4" a="1"/>
  <c r="C31" i="4" s="1"/>
  <c r="D31" i="4" s="1"/>
  <c r="A32" i="4"/>
  <c r="E32" i="4" l="1"/>
  <c r="C32" i="4" a="1"/>
  <c r="C32" i="4" s="1"/>
  <c r="D32" i="4" s="1"/>
  <c r="A33" i="4"/>
  <c r="B32" i="4"/>
  <c r="A33" i="5" s="1"/>
  <c r="B16" i="5"/>
  <c r="H15" i="4"/>
  <c r="K15" i="4" s="1"/>
  <c r="J16" i="4" s="1"/>
  <c r="F16" i="4" l="1"/>
  <c r="L16" i="4"/>
  <c r="G16" i="4"/>
  <c r="I16" i="4"/>
  <c r="H16" i="4"/>
  <c r="A34" i="4"/>
  <c r="E33" i="4"/>
  <c r="C33" i="4" a="1"/>
  <c r="C33" i="4" s="1"/>
  <c r="D33" i="4" s="1"/>
  <c r="B33" i="4"/>
  <c r="A34" i="5" s="1"/>
  <c r="K16" i="4" l="1"/>
  <c r="J17" i="4" s="1"/>
  <c r="L17" i="4" s="1"/>
  <c r="I17" i="4"/>
  <c r="G17" i="4"/>
  <c r="F17" i="4"/>
  <c r="H17" i="4"/>
  <c r="K17" i="4" s="1"/>
  <c r="J18" i="4" s="1"/>
  <c r="A35" i="4"/>
  <c r="C34" i="4" a="1"/>
  <c r="C34" i="4" s="1"/>
  <c r="D34" i="4" s="1"/>
  <c r="E34" i="4"/>
  <c r="B34" i="4"/>
  <c r="A35" i="5" s="1"/>
  <c r="B17" i="5"/>
  <c r="G18" i="4" l="1"/>
  <c r="L18" i="4"/>
  <c r="F18" i="4"/>
  <c r="I18" i="4"/>
  <c r="C35" i="4" a="1"/>
  <c r="C35" i="4" s="1"/>
  <c r="D35" i="4" s="1"/>
  <c r="B35" i="4"/>
  <c r="A36" i="5" s="1"/>
  <c r="E35" i="4"/>
  <c r="A36" i="4"/>
  <c r="B18" i="5"/>
  <c r="A37" i="4" l="1"/>
  <c r="E36" i="4"/>
  <c r="C36" i="4" a="1"/>
  <c r="C36" i="4" s="1"/>
  <c r="D36" i="4" s="1"/>
  <c r="B36" i="4"/>
  <c r="A37" i="5" s="1"/>
  <c r="B19" i="5"/>
  <c r="H18" i="4"/>
  <c r="K18" i="4" s="1"/>
  <c r="J19" i="4" s="1"/>
  <c r="F19" i="4" l="1"/>
  <c r="I19" i="4"/>
  <c r="G19" i="4"/>
  <c r="H19" i="4" s="1"/>
  <c r="L19" i="4"/>
  <c r="C37" i="4" a="1"/>
  <c r="C37" i="4" s="1"/>
  <c r="D37" i="4" s="1"/>
  <c r="B37" i="4"/>
  <c r="A38" i="5" s="1"/>
  <c r="E37" i="4"/>
  <c r="A38" i="4"/>
  <c r="K19" i="4" l="1"/>
  <c r="J20" i="4" s="1"/>
  <c r="I20" i="4"/>
  <c r="F20" i="4"/>
  <c r="L20" i="4"/>
  <c r="G20" i="4"/>
  <c r="H20" i="4" s="1"/>
  <c r="C38" i="4" a="1"/>
  <c r="C38" i="4" s="1"/>
  <c r="D38" i="4" s="1"/>
  <c r="A39" i="4"/>
  <c r="E38" i="4"/>
  <c r="B38" i="4"/>
  <c r="A39" i="5" s="1"/>
  <c r="B20" i="5"/>
  <c r="K20" i="4" l="1"/>
  <c r="J21" i="4" s="1"/>
  <c r="I21" i="4"/>
  <c r="L21" i="4"/>
  <c r="G21" i="4"/>
  <c r="F21" i="4"/>
  <c r="E39" i="4"/>
  <c r="B39" i="4"/>
  <c r="A40" i="5" s="1"/>
  <c r="C39" i="4" a="1"/>
  <c r="C39" i="4" s="1"/>
  <c r="D39" i="4" s="1"/>
  <c r="A40" i="4"/>
  <c r="B21" i="5"/>
  <c r="B22" i="5" l="1"/>
  <c r="B40" i="4"/>
  <c r="A41" i="5" s="1"/>
  <c r="A41" i="4"/>
  <c r="E40" i="4"/>
  <c r="C40" i="4" a="1"/>
  <c r="C40" i="4" s="1"/>
  <c r="D40" i="4" s="1"/>
  <c r="H21" i="4"/>
  <c r="K21" i="4" s="1"/>
  <c r="J22" i="4" s="1"/>
  <c r="G22" i="4" l="1"/>
  <c r="I22" i="4"/>
  <c r="K22" i="4" s="1"/>
  <c r="J23" i="4" s="1"/>
  <c r="F22" i="4"/>
  <c r="H22" i="4"/>
  <c r="L22" i="4"/>
  <c r="E41" i="4"/>
  <c r="A42" i="4"/>
  <c r="C41" i="4" a="1"/>
  <c r="C41" i="4" s="1"/>
  <c r="D41" i="4" s="1"/>
  <c r="B41" i="4"/>
  <c r="A42" i="5" s="1"/>
  <c r="I23" i="4" l="1"/>
  <c r="G23" i="4"/>
  <c r="L23" i="4"/>
  <c r="F23" i="4"/>
  <c r="B24" i="5" s="1"/>
  <c r="A43" i="4"/>
  <c r="E42" i="4"/>
  <c r="C42" i="4" a="1"/>
  <c r="C42" i="4" s="1"/>
  <c r="D42" i="4" s="1"/>
  <c r="B42" i="4"/>
  <c r="A43" i="5" s="1"/>
  <c r="B23" i="5"/>
  <c r="H23" i="4" l="1"/>
  <c r="K23" i="4" s="1"/>
  <c r="J24" i="4" s="1"/>
  <c r="E43" i="4"/>
  <c r="C43" i="4" a="1"/>
  <c r="C43" i="4" s="1"/>
  <c r="D43" i="4" s="1"/>
  <c r="A44" i="4"/>
  <c r="B43" i="4"/>
  <c r="A44" i="5" s="1"/>
  <c r="E44" i="4" l="1"/>
  <c r="B44" i="4"/>
  <c r="A45" i="5" s="1"/>
  <c r="A45" i="4"/>
  <c r="C44" i="4" a="1"/>
  <c r="C44" i="4" s="1"/>
  <c r="D44" i="4" s="1"/>
  <c r="L24" i="4"/>
  <c r="I24" i="4"/>
  <c r="G24" i="4"/>
  <c r="H24" i="4" s="1"/>
  <c r="F24" i="4"/>
  <c r="K24" i="4" l="1"/>
  <c r="J25" i="4" s="1"/>
  <c r="I25" i="4"/>
  <c r="G25" i="4"/>
  <c r="F25" i="4"/>
  <c r="L25" i="4"/>
  <c r="B25" i="5"/>
  <c r="A46" i="4"/>
  <c r="C45" i="4" a="1"/>
  <c r="C45" i="4" s="1"/>
  <c r="D45" i="4" s="1"/>
  <c r="B45" i="4"/>
  <c r="A46" i="5" s="1"/>
  <c r="E45" i="4"/>
  <c r="B26" i="5" l="1"/>
  <c r="C46" i="4" a="1"/>
  <c r="C46" i="4" s="1"/>
  <c r="D46" i="4" s="1"/>
  <c r="B46" i="4"/>
  <c r="A47" i="5" s="1"/>
  <c r="E46" i="4"/>
  <c r="A47" i="4"/>
  <c r="H25" i="4"/>
  <c r="K25" i="4" s="1"/>
  <c r="J26" i="4" s="1"/>
  <c r="F26" i="4" l="1"/>
  <c r="L26" i="4"/>
  <c r="G26" i="4"/>
  <c r="H26" i="4" s="1"/>
  <c r="I26" i="4"/>
  <c r="A48" i="4"/>
  <c r="E47" i="4"/>
  <c r="C47" i="4" a="1"/>
  <c r="C47" i="4" s="1"/>
  <c r="D47" i="4" s="1"/>
  <c r="B47" i="4"/>
  <c r="A48" i="5" s="1"/>
  <c r="K26" i="4" l="1"/>
  <c r="J27" i="4" s="1"/>
  <c r="G27" i="4" s="1"/>
  <c r="H27" i="4" s="1"/>
  <c r="F27" i="4"/>
  <c r="I27" i="4"/>
  <c r="L27" i="4"/>
  <c r="A49" i="4"/>
  <c r="E48" i="4"/>
  <c r="C48" i="4" a="1"/>
  <c r="C48" i="4" s="1"/>
  <c r="D48" i="4" s="1"/>
  <c r="B48" i="4"/>
  <c r="A49" i="5" s="1"/>
  <c r="B27" i="5"/>
  <c r="K27" i="4" l="1"/>
  <c r="J28" i="4" s="1"/>
  <c r="I28" i="4"/>
  <c r="L28" i="4"/>
  <c r="F28" i="4"/>
  <c r="G28" i="4"/>
  <c r="H28" i="4" s="1"/>
  <c r="K28" i="4" s="1"/>
  <c r="J29" i="4" s="1"/>
  <c r="E49" i="4"/>
  <c r="B49" i="4"/>
  <c r="A50" i="5" s="1"/>
  <c r="A50" i="4"/>
  <c r="C49" i="4" a="1"/>
  <c r="C49" i="4" s="1"/>
  <c r="D49" i="4" s="1"/>
  <c r="B28" i="5"/>
  <c r="B29" i="5" l="1"/>
  <c r="G29" i="4"/>
  <c r="F29" i="4"/>
  <c r="I29" i="4"/>
  <c r="L29" i="4"/>
  <c r="C50" i="4" a="1"/>
  <c r="C50" i="4" s="1"/>
  <c r="D50" i="4" s="1"/>
  <c r="A51" i="4"/>
  <c r="E50" i="4"/>
  <c r="B50" i="4"/>
  <c r="A51" i="5" s="1"/>
  <c r="B51" i="4" l="1"/>
  <c r="A52" i="5" s="1"/>
  <c r="E51" i="4"/>
  <c r="C51" i="4" a="1"/>
  <c r="C51" i="4" s="1"/>
  <c r="D51" i="4" s="1"/>
  <c r="A52" i="4"/>
  <c r="B30" i="5"/>
  <c r="H29" i="4"/>
  <c r="K29" i="4" s="1"/>
  <c r="J30" i="4" s="1"/>
  <c r="L30" i="4" l="1"/>
  <c r="I30" i="4"/>
  <c r="G30" i="4"/>
  <c r="F30" i="4"/>
  <c r="E52" i="4"/>
  <c r="C52" i="4" a="1"/>
  <c r="C52" i="4" s="1"/>
  <c r="D52" i="4" s="1"/>
  <c r="B52" i="4"/>
  <c r="A53" i="5" s="1"/>
  <c r="A53" i="4"/>
  <c r="B31" i="5" l="1"/>
  <c r="A54" i="4"/>
  <c r="E53" i="4"/>
  <c r="C53" i="4" a="1"/>
  <c r="C53" i="4" s="1"/>
  <c r="D53" i="4" s="1"/>
  <c r="B53" i="4"/>
  <c r="A54" i="5" s="1"/>
  <c r="H30" i="4"/>
  <c r="K30" i="4" s="1"/>
  <c r="J31" i="4" s="1"/>
  <c r="F31" i="4" l="1"/>
  <c r="I31" i="4"/>
  <c r="K31" i="4" s="1"/>
  <c r="J32" i="4" s="1"/>
  <c r="G31" i="4"/>
  <c r="H31" i="4"/>
  <c r="L31" i="4"/>
  <c r="A55" i="4"/>
  <c r="C54" i="4" a="1"/>
  <c r="C54" i="4" s="1"/>
  <c r="D54" i="4" s="1"/>
  <c r="E54" i="4"/>
  <c r="B54" i="4"/>
  <c r="A55" i="5" s="1"/>
  <c r="F32" i="4" l="1"/>
  <c r="L32" i="4"/>
  <c r="I32" i="4"/>
  <c r="G32" i="4"/>
  <c r="E55" i="4"/>
  <c r="C55" i="4" a="1"/>
  <c r="C55" i="4" s="1"/>
  <c r="D55" i="4" s="1"/>
  <c r="A56" i="4"/>
  <c r="B55" i="4"/>
  <c r="A56" i="5" s="1"/>
  <c r="B32" i="5"/>
  <c r="A57" i="4" l="1"/>
  <c r="E56" i="4"/>
  <c r="C56" i="4" a="1"/>
  <c r="C56" i="4" s="1"/>
  <c r="D56" i="4" s="1"/>
  <c r="B56" i="4"/>
  <c r="A57" i="5" s="1"/>
  <c r="B33" i="5"/>
  <c r="H32" i="4"/>
  <c r="K32" i="4" s="1"/>
  <c r="J33" i="4" s="1"/>
  <c r="L33" i="4" l="1"/>
  <c r="I33" i="4"/>
  <c r="F33" i="4"/>
  <c r="G33" i="4"/>
  <c r="C57" i="4" a="1"/>
  <c r="C57" i="4" s="1"/>
  <c r="D57" i="4" s="1"/>
  <c r="B57" i="4"/>
  <c r="A58" i="5" s="1"/>
  <c r="A58" i="4"/>
  <c r="E57" i="4"/>
  <c r="E58" i="4" l="1"/>
  <c r="C58" i="4" a="1"/>
  <c r="C58" i="4" s="1"/>
  <c r="D58" i="4" s="1"/>
  <c r="A59" i="4"/>
  <c r="B58" i="4"/>
  <c r="A59" i="5" s="1"/>
  <c r="B34" i="5"/>
  <c r="H33" i="4"/>
  <c r="K33" i="4" s="1"/>
  <c r="J34" i="4" s="1"/>
  <c r="I34" i="4" l="1"/>
  <c r="F34" i="4"/>
  <c r="G34" i="4"/>
  <c r="L34" i="4"/>
  <c r="A60" i="4"/>
  <c r="C59" i="4" a="1"/>
  <c r="C59" i="4" s="1"/>
  <c r="D59" i="4" s="1"/>
  <c r="E59" i="4"/>
  <c r="B59" i="4"/>
  <c r="A60" i="5" s="1"/>
  <c r="B35" i="5" l="1"/>
  <c r="B60" i="4"/>
  <c r="A61" i="5" s="1"/>
  <c r="A61" i="4"/>
  <c r="C60" i="4" a="1"/>
  <c r="C60" i="4" s="1"/>
  <c r="D60" i="4" s="1"/>
  <c r="E60" i="4"/>
  <c r="H34" i="4"/>
  <c r="K34" i="4" s="1"/>
  <c r="J35" i="4" s="1"/>
  <c r="E61" i="4" l="1"/>
  <c r="C61" i="4" a="1"/>
  <c r="C61" i="4" s="1"/>
  <c r="D61" i="4" s="1"/>
  <c r="B61" i="4"/>
  <c r="A62" i="5" s="1"/>
  <c r="A62" i="4"/>
  <c r="I35" i="4"/>
  <c r="G35" i="4"/>
  <c r="F35" i="4"/>
  <c r="L35" i="4"/>
  <c r="B36" i="5" l="1"/>
  <c r="A63" i="4"/>
  <c r="E62" i="4"/>
  <c r="B62" i="4"/>
  <c r="A63" i="5" s="1"/>
  <c r="H35" i="4"/>
  <c r="K35" i="4" s="1"/>
  <c r="J36" i="4" s="1"/>
  <c r="I36" i="4" l="1"/>
  <c r="L36" i="4"/>
  <c r="F36" i="4"/>
  <c r="G36" i="4"/>
  <c r="C62" i="4" a="1"/>
  <c r="C62" i="4" s="1"/>
  <c r="D62" i="4" s="1"/>
  <c r="E63" i="4"/>
  <c r="B63" i="4"/>
  <c r="A64" i="5" s="1"/>
  <c r="A64" i="4"/>
  <c r="B37" i="5" l="1"/>
  <c r="H36" i="4"/>
  <c r="K36" i="4" s="1"/>
  <c r="J37" i="4" s="1"/>
  <c r="L37" i="4" s="1"/>
  <c r="G37" i="4"/>
  <c r="I37" i="4"/>
  <c r="E64" i="4"/>
  <c r="B64" i="4"/>
  <c r="A65" i="5" s="1"/>
  <c r="A65" i="4"/>
  <c r="C63" i="4" a="1"/>
  <c r="C63" i="4" s="1"/>
  <c r="D63" i="4" s="1"/>
  <c r="F37" i="4" l="1"/>
  <c r="H37" i="4" s="1"/>
  <c r="K37" i="4" s="1"/>
  <c r="J38" i="4" s="1"/>
  <c r="G38" i="4" s="1"/>
  <c r="A66" i="4"/>
  <c r="E65" i="4"/>
  <c r="B65" i="4"/>
  <c r="A66" i="5" s="1"/>
  <c r="C64" i="4" a="1"/>
  <c r="C64" i="4" s="1"/>
  <c r="D64" i="4" s="1"/>
  <c r="B38" i="5"/>
  <c r="F38" i="4" l="1"/>
  <c r="I38" i="4"/>
  <c r="B39" i="5" s="1"/>
  <c r="L38" i="4"/>
  <c r="B66" i="4"/>
  <c r="A67" i="5" s="1"/>
  <c r="E66" i="4"/>
  <c r="A67" i="4"/>
  <c r="C65" i="4" a="1"/>
  <c r="C65" i="4" s="1"/>
  <c r="D65" i="4" s="1"/>
  <c r="H38" i="4"/>
  <c r="K38" i="4" l="1"/>
  <c r="J39" i="4" s="1"/>
  <c r="F39" i="4" s="1"/>
  <c r="G39" i="4"/>
  <c r="I39" i="4"/>
  <c r="L39" i="4"/>
  <c r="A68" i="4"/>
  <c r="E67" i="4"/>
  <c r="B67" i="4"/>
  <c r="A68" i="5" s="1"/>
  <c r="C66" i="4" a="1"/>
  <c r="C66" i="4" s="1"/>
  <c r="D66" i="4" s="1"/>
  <c r="H39" i="4" l="1"/>
  <c r="K39" i="4"/>
  <c r="J40" i="4" s="1"/>
  <c r="I40" i="4" s="1"/>
  <c r="F40" i="4"/>
  <c r="G40" i="4"/>
  <c r="L40" i="4"/>
  <c r="C67" i="4" a="1"/>
  <c r="C67" i="4" s="1"/>
  <c r="D67" i="4" s="1"/>
  <c r="A69" i="4"/>
  <c r="E68" i="4"/>
  <c r="B68" i="4"/>
  <c r="A69" i="5" s="1"/>
  <c r="B40" i="5"/>
  <c r="B41" i="5" l="1"/>
  <c r="E69" i="4"/>
  <c r="B69" i="4"/>
  <c r="A70" i="5" s="1"/>
  <c r="A70" i="4"/>
  <c r="C68" i="4" a="1"/>
  <c r="C68" i="4" s="1"/>
  <c r="D68" i="4" s="1"/>
  <c r="H40" i="4"/>
  <c r="K40" i="4" s="1"/>
  <c r="J41" i="4" s="1"/>
  <c r="C69" i="4" l="1" a="1"/>
  <c r="C69" i="4" s="1"/>
  <c r="D69" i="4" s="1"/>
  <c r="I41" i="4"/>
  <c r="L41" i="4"/>
  <c r="G41" i="4"/>
  <c r="F41" i="4"/>
  <c r="B42" i="5" s="1"/>
  <c r="A71" i="4"/>
  <c r="B70" i="4"/>
  <c r="A71" i="5" s="1"/>
  <c r="E70" i="4"/>
  <c r="B71" i="4" l="1"/>
  <c r="A72" i="5" s="1"/>
  <c r="E71" i="4"/>
  <c r="C71" i="4" a="1"/>
  <c r="C71" i="4" s="1"/>
  <c r="D71" i="4" s="1"/>
  <c r="A72" i="4"/>
  <c r="H41" i="4"/>
  <c r="K41" i="4" s="1"/>
  <c r="J42" i="4" s="1"/>
  <c r="C70" i="4" a="1"/>
  <c r="C70" i="4" s="1"/>
  <c r="D70" i="4" s="1"/>
  <c r="L42" i="4" l="1"/>
  <c r="G42" i="4"/>
  <c r="I42" i="4"/>
  <c r="F42" i="4"/>
  <c r="H42" i="4"/>
  <c r="E72" i="4"/>
  <c r="B72" i="4"/>
  <c r="A73" i="5" s="1"/>
  <c r="A73" i="4"/>
  <c r="K42" i="4" l="1"/>
  <c r="J43" i="4" s="1"/>
  <c r="L43" i="4" s="1"/>
  <c r="I43" i="4"/>
  <c r="G43" i="4"/>
  <c r="F43" i="4"/>
  <c r="C72" i="4" a="1"/>
  <c r="C72" i="4" s="1"/>
  <c r="D72" i="4" s="1"/>
  <c r="A74" i="4"/>
  <c r="E73" i="4"/>
  <c r="B73" i="4"/>
  <c r="A74" i="5" s="1"/>
  <c r="B43" i="5"/>
  <c r="B44" i="5" l="1"/>
  <c r="H43" i="4"/>
  <c r="K43" i="4" s="1"/>
  <c r="J44" i="4" s="1"/>
  <c r="C73" i="4" a="1"/>
  <c r="C73" i="4" s="1"/>
  <c r="D73" i="4" s="1"/>
  <c r="E74" i="4"/>
  <c r="B74" i="4"/>
  <c r="A75" i="5" s="1"/>
  <c r="A75" i="4"/>
  <c r="E75" i="4" l="1"/>
  <c r="A76" i="4"/>
  <c r="B75" i="4"/>
  <c r="A76" i="5" s="1"/>
  <c r="C74" i="4" a="1"/>
  <c r="C74" i="4" s="1"/>
  <c r="D74" i="4" s="1"/>
  <c r="L44" i="4"/>
  <c r="I44" i="4"/>
  <c r="G44" i="4"/>
  <c r="F44" i="4"/>
  <c r="B45" i="5" l="1"/>
  <c r="A77" i="4"/>
  <c r="E76" i="4"/>
  <c r="B76" i="4"/>
  <c r="A77" i="5" s="1"/>
  <c r="C75" i="4" a="1"/>
  <c r="C75" i="4" s="1"/>
  <c r="D75" i="4" s="1"/>
  <c r="H44" i="4"/>
  <c r="K44" i="4" s="1"/>
  <c r="J45" i="4" s="1"/>
  <c r="L45" i="4" l="1"/>
  <c r="I45" i="4"/>
  <c r="G45" i="4"/>
  <c r="F45" i="4"/>
  <c r="C76" i="4" a="1"/>
  <c r="C76" i="4" s="1"/>
  <c r="D76" i="4" s="1"/>
  <c r="B77" i="4"/>
  <c r="A78" i="5" s="1"/>
  <c r="A78" i="4"/>
  <c r="E77" i="4"/>
  <c r="B46" i="5" l="1"/>
  <c r="E78" i="4"/>
  <c r="A79" i="4"/>
  <c r="B78" i="4"/>
  <c r="A79" i="5" s="1"/>
  <c r="C77" i="4" a="1"/>
  <c r="C77" i="4" s="1"/>
  <c r="D77" i="4" s="1"/>
  <c r="H45" i="4"/>
  <c r="K45" i="4" s="1"/>
  <c r="J46" i="4" s="1"/>
  <c r="F46" i="4" l="1"/>
  <c r="I46" i="4"/>
  <c r="G46" i="4"/>
  <c r="H46" i="4" s="1"/>
  <c r="L46" i="4"/>
  <c r="A80" i="4"/>
  <c r="B79" i="4"/>
  <c r="A80" i="5" s="1"/>
  <c r="E79" i="4"/>
  <c r="C78" i="4" a="1"/>
  <c r="C78" i="4" s="1"/>
  <c r="D78" i="4" s="1"/>
  <c r="K46" i="4" l="1"/>
  <c r="J47" i="4" s="1"/>
  <c r="G47" i="4" s="1"/>
  <c r="F47" i="4"/>
  <c r="I47" i="4"/>
  <c r="L47" i="4"/>
  <c r="B80" i="4"/>
  <c r="A81" i="5" s="1"/>
  <c r="A81" i="4"/>
  <c r="E80" i="4"/>
  <c r="C79" i="4" a="1"/>
  <c r="C79" i="4" s="1"/>
  <c r="D79" i="4" s="1"/>
  <c r="B47" i="5"/>
  <c r="C80" i="4" l="1" a="1"/>
  <c r="C80" i="4" s="1"/>
  <c r="D80" i="4" s="1"/>
  <c r="E81" i="4"/>
  <c r="A82" i="4"/>
  <c r="B81" i="4"/>
  <c r="A82" i="5" s="1"/>
  <c r="B48" i="5"/>
  <c r="H47" i="4"/>
  <c r="K47" i="4" s="1"/>
  <c r="J48" i="4" s="1"/>
  <c r="C81" i="4" l="1" a="1"/>
  <c r="C81" i="4" s="1"/>
  <c r="D81" i="4" s="1"/>
  <c r="I48" i="4"/>
  <c r="F48" i="4"/>
  <c r="G48" i="4"/>
  <c r="H48" i="4" s="1"/>
  <c r="L48" i="4"/>
  <c r="A83" i="4"/>
  <c r="B82" i="4"/>
  <c r="A83" i="5" s="1"/>
  <c r="E82" i="4"/>
  <c r="K48" i="4" l="1"/>
  <c r="J49" i="4" s="1"/>
  <c r="B49" i="5"/>
  <c r="G49" i="4"/>
  <c r="L49" i="4"/>
  <c r="F49" i="4"/>
  <c r="H49" i="4"/>
  <c r="I49" i="4"/>
  <c r="K49" i="4" s="1"/>
  <c r="J50" i="4" s="1"/>
  <c r="E83" i="4"/>
  <c r="B83" i="4"/>
  <c r="A84" i="5" s="1"/>
  <c r="A84" i="4"/>
  <c r="C82" i="4" a="1"/>
  <c r="C82" i="4" s="1"/>
  <c r="D82" i="4" s="1"/>
  <c r="L50" i="4" l="1"/>
  <c r="I50" i="4"/>
  <c r="G50" i="4"/>
  <c r="F50" i="4"/>
  <c r="B51" i="5" s="1"/>
  <c r="E84" i="4"/>
  <c r="B84" i="4"/>
  <c r="A85" i="5" s="1"/>
  <c r="A85" i="4"/>
  <c r="C83" i="4" a="1"/>
  <c r="C83" i="4" s="1"/>
  <c r="D83" i="4" s="1"/>
  <c r="B50" i="5"/>
  <c r="C84" i="4" l="1" a="1"/>
  <c r="C84" i="4" s="1"/>
  <c r="D84" i="4" s="1"/>
  <c r="A86" i="4"/>
  <c r="E85" i="4"/>
  <c r="B85" i="4"/>
  <c r="A86" i="5" s="1"/>
  <c r="H50" i="4"/>
  <c r="K50" i="4" s="1"/>
  <c r="J51" i="4" s="1"/>
  <c r="G51" i="4" l="1"/>
  <c r="L51" i="4"/>
  <c r="F51" i="4"/>
  <c r="I51" i="4"/>
  <c r="C85" i="4" a="1"/>
  <c r="C85" i="4" s="1"/>
  <c r="D85" i="4" s="1"/>
  <c r="B86" i="4"/>
  <c r="A87" i="5" s="1"/>
  <c r="A87" i="4"/>
  <c r="E86" i="4"/>
  <c r="B52" i="5" l="1"/>
  <c r="A88" i="4"/>
  <c r="B87" i="4"/>
  <c r="A88" i="5" s="1"/>
  <c r="E87" i="4"/>
  <c r="C87" i="4" a="1"/>
  <c r="C87" i="4" s="1"/>
  <c r="D87" i="4" s="1"/>
  <c r="C86" i="4" a="1"/>
  <c r="C86" i="4" s="1"/>
  <c r="D86" i="4" s="1"/>
  <c r="H51" i="4"/>
  <c r="K51" i="4" s="1"/>
  <c r="J52" i="4" s="1"/>
  <c r="F52" i="4" l="1"/>
  <c r="L52" i="4"/>
  <c r="G52" i="4"/>
  <c r="I52" i="4"/>
  <c r="A89" i="4"/>
  <c r="E88" i="4"/>
  <c r="B88" i="4"/>
  <c r="A89" i="5" s="1"/>
  <c r="C88" i="4" l="1" a="1"/>
  <c r="C88" i="4" s="1"/>
  <c r="D88" i="4" s="1"/>
  <c r="E89" i="4"/>
  <c r="B89" i="4"/>
  <c r="A90" i="5" s="1"/>
  <c r="A90" i="4"/>
  <c r="B53" i="5"/>
  <c r="H52" i="4"/>
  <c r="K52" i="4" s="1"/>
  <c r="J53" i="4" s="1"/>
  <c r="L53" i="4" l="1"/>
  <c r="I53" i="4"/>
  <c r="G53" i="4"/>
  <c r="F53" i="4"/>
  <c r="B54" i="5" s="1"/>
  <c r="C89" i="4" a="1"/>
  <c r="C89" i="4" s="1"/>
  <c r="D89" i="4" s="1"/>
  <c r="A91" i="4"/>
  <c r="E90" i="4"/>
  <c r="B90" i="4"/>
  <c r="A91" i="5" s="1"/>
  <c r="C90" i="4" l="1" a="1"/>
  <c r="C90" i="4" s="1"/>
  <c r="D90" i="4" s="1"/>
  <c r="B91" i="4"/>
  <c r="A92" i="5" s="1"/>
  <c r="A92" i="4"/>
  <c r="E91" i="4"/>
  <c r="C91" i="4" a="1"/>
  <c r="C91" i="4" s="1"/>
  <c r="D91" i="4" s="1"/>
  <c r="H53" i="4"/>
  <c r="K53" i="4" s="1"/>
  <c r="J54" i="4" s="1"/>
  <c r="E92" i="4" l="1"/>
  <c r="B92" i="4"/>
  <c r="A93" i="5" s="1"/>
  <c r="A93" i="4"/>
  <c r="I54" i="4"/>
  <c r="L54" i="4"/>
  <c r="G54" i="4"/>
  <c r="F54" i="4"/>
  <c r="B55" i="5" s="1"/>
  <c r="H54" i="4" l="1"/>
  <c r="K54" i="4" s="1"/>
  <c r="J55" i="4" s="1"/>
  <c r="A94" i="4"/>
  <c r="E93" i="4"/>
  <c r="B93" i="4"/>
  <c r="A94" i="5" s="1"/>
  <c r="C92" i="4" a="1"/>
  <c r="C92" i="4" s="1"/>
  <c r="D92" i="4" s="1"/>
  <c r="C93" i="4" l="1" a="1"/>
  <c r="C93" i="4" s="1"/>
  <c r="D93" i="4" s="1"/>
  <c r="E94" i="4"/>
  <c r="B94" i="4"/>
  <c r="A95" i="5" s="1"/>
  <c r="A95" i="4"/>
  <c r="I55" i="4"/>
  <c r="G55" i="4"/>
  <c r="F55" i="4"/>
  <c r="L55" i="4"/>
  <c r="H55" i="4"/>
  <c r="K55" i="4" l="1"/>
  <c r="J56" i="4" s="1"/>
  <c r="B56" i="5"/>
  <c r="L56" i="4"/>
  <c r="I56" i="4"/>
  <c r="F56" i="4"/>
  <c r="G56" i="4"/>
  <c r="H56" i="4" s="1"/>
  <c r="C94" i="4" a="1"/>
  <c r="C94" i="4" s="1"/>
  <c r="D94" i="4" s="1"/>
  <c r="E95" i="4"/>
  <c r="A96" i="4"/>
  <c r="B95" i="4"/>
  <c r="A96" i="5" s="1"/>
  <c r="C95" i="4" l="1" a="1"/>
  <c r="C95" i="4" s="1"/>
  <c r="D95" i="4" s="1"/>
  <c r="K56" i="4"/>
  <c r="J57" i="4" s="1"/>
  <c r="L57" i="4"/>
  <c r="G57" i="4"/>
  <c r="F57" i="4"/>
  <c r="I57" i="4"/>
  <c r="A97" i="4"/>
  <c r="E96" i="4"/>
  <c r="B96" i="4"/>
  <c r="A97" i="5" s="1"/>
  <c r="B57" i="5"/>
  <c r="C96" i="4" l="1" a="1"/>
  <c r="C96" i="4" s="1"/>
  <c r="D96" i="4" s="1"/>
  <c r="B58" i="5"/>
  <c r="B97" i="4"/>
  <c r="A98" i="5" s="1"/>
  <c r="E97" i="4"/>
  <c r="A98" i="4"/>
  <c r="H57" i="4"/>
  <c r="K57" i="4" s="1"/>
  <c r="J58" i="4" s="1"/>
  <c r="G58" i="4" l="1"/>
  <c r="F58" i="4"/>
  <c r="L58" i="4"/>
  <c r="I58" i="4"/>
  <c r="E98" i="4"/>
  <c r="A99" i="4"/>
  <c r="B98" i="4"/>
  <c r="A99" i="5" s="1"/>
  <c r="C97" i="4" a="1"/>
  <c r="C97" i="4" s="1"/>
  <c r="D97" i="4" s="1"/>
  <c r="A100" i="4" l="1"/>
  <c r="E99" i="4"/>
  <c r="B99" i="4"/>
  <c r="A100" i="5" s="1"/>
  <c r="C98" i="4" a="1"/>
  <c r="C98" i="4" s="1"/>
  <c r="D98" i="4" s="1"/>
  <c r="B59" i="5"/>
  <c r="H58" i="4"/>
  <c r="K58" i="4" s="1"/>
  <c r="J59" i="4" s="1"/>
  <c r="L59" i="4" l="1"/>
  <c r="F59" i="4"/>
  <c r="I59" i="4"/>
  <c r="G59" i="4"/>
  <c r="H59" i="4" s="1"/>
  <c r="C99" i="4" a="1"/>
  <c r="C99" i="4" s="1"/>
  <c r="D99" i="4" s="1"/>
  <c r="B100" i="4"/>
  <c r="A101" i="5" s="1"/>
  <c r="A101" i="4"/>
  <c r="E100" i="4"/>
  <c r="K59" i="4" l="1"/>
  <c r="J60" i="4" s="1"/>
  <c r="L60" i="4"/>
  <c r="I60" i="4"/>
  <c r="G60" i="4"/>
  <c r="F60" i="4"/>
  <c r="B61" i="5" s="1"/>
  <c r="C100" i="4" a="1"/>
  <c r="C100" i="4" s="1"/>
  <c r="D100" i="4" s="1"/>
  <c r="E101" i="4"/>
  <c r="A102" i="4"/>
  <c r="B101" i="4"/>
  <c r="A102" i="5" s="1"/>
  <c r="B60" i="5"/>
  <c r="C101" i="4" l="1" a="1"/>
  <c r="C101" i="4" s="1"/>
  <c r="D101" i="4" s="1"/>
  <c r="A103" i="4"/>
  <c r="E102" i="4"/>
  <c r="B102" i="4"/>
  <c r="A103" i="5" s="1"/>
  <c r="H60" i="4"/>
  <c r="K60" i="4" s="1"/>
  <c r="J61" i="4" s="1"/>
  <c r="I61" i="4" l="1"/>
  <c r="G61" i="4"/>
  <c r="F61" i="4"/>
  <c r="L61" i="4"/>
  <c r="C102" i="4" a="1"/>
  <c r="C102" i="4" s="1"/>
  <c r="D102" i="4" s="1"/>
  <c r="E103" i="4"/>
  <c r="B103" i="4"/>
  <c r="A104" i="5" s="1"/>
  <c r="A104" i="4"/>
  <c r="B62" i="5" l="1"/>
  <c r="C103" i="4" a="1"/>
  <c r="C103" i="4" s="1"/>
  <c r="D103" i="4" s="1"/>
  <c r="H61" i="4"/>
  <c r="K61" i="4" s="1"/>
  <c r="J62" i="4" s="1"/>
  <c r="E104" i="4"/>
  <c r="B104" i="4"/>
  <c r="A105" i="5" s="1"/>
  <c r="A105" i="4"/>
  <c r="C104" i="4" l="1" a="1"/>
  <c r="C104" i="4" s="1"/>
  <c r="D104" i="4" s="1"/>
  <c r="A106" i="4"/>
  <c r="B105" i="4"/>
  <c r="A106" i="5" s="1"/>
  <c r="E105" i="4"/>
  <c r="L62" i="4"/>
  <c r="F62" i="4" s="1"/>
  <c r="G62" i="4"/>
  <c r="I62" i="4"/>
  <c r="B63" i="5" l="1"/>
  <c r="H62" i="4"/>
  <c r="K62" i="4" s="1"/>
  <c r="J63" i="4" s="1"/>
  <c r="C105" i="4" a="1"/>
  <c r="C105" i="4" s="1"/>
  <c r="D105" i="4" s="1"/>
  <c r="B106" i="4"/>
  <c r="A107" i="5" s="1"/>
  <c r="A107" i="4"/>
  <c r="E106" i="4"/>
  <c r="A108" i="4" l="1"/>
  <c r="E107" i="4"/>
  <c r="B107" i="4"/>
  <c r="A108" i="5" s="1"/>
  <c r="C106" i="4" a="1"/>
  <c r="C106" i="4" s="1"/>
  <c r="D106" i="4" s="1"/>
  <c r="L63" i="4"/>
  <c r="I63" i="4"/>
  <c r="G63" i="4"/>
  <c r="F63" i="4"/>
  <c r="B64" i="5" s="1"/>
  <c r="H63" i="4" l="1"/>
  <c r="K63" i="4" s="1"/>
  <c r="J64" i="4" s="1"/>
  <c r="C107" i="4" a="1"/>
  <c r="C107" i="4" s="1"/>
  <c r="D107" i="4" s="1"/>
  <c r="A109" i="4"/>
  <c r="B108" i="4"/>
  <c r="A109" i="5" s="1"/>
  <c r="E108" i="4"/>
  <c r="C108" i="4" l="1" a="1"/>
  <c r="C108" i="4" s="1"/>
  <c r="D108" i="4" s="1"/>
  <c r="E109" i="4"/>
  <c r="B109" i="4"/>
  <c r="A110" i="5" s="1"/>
  <c r="A110" i="4"/>
  <c r="L64" i="4"/>
  <c r="I64" i="4"/>
  <c r="G64" i="4"/>
  <c r="F64" i="4"/>
  <c r="B65" i="5" s="1"/>
  <c r="C109" i="4" l="1" a="1"/>
  <c r="C109" i="4" s="1"/>
  <c r="D109" i="4" s="1"/>
  <c r="H64" i="4"/>
  <c r="K64" i="4" s="1"/>
  <c r="J65" i="4" s="1"/>
  <c r="B110" i="4"/>
  <c r="A111" i="5" s="1"/>
  <c r="A111" i="4"/>
  <c r="E110" i="4"/>
  <c r="B111" i="4" l="1"/>
  <c r="A112" i="5" s="1"/>
  <c r="A112" i="4"/>
  <c r="E111" i="4"/>
  <c r="C111" i="4" a="1"/>
  <c r="C111" i="4" s="1"/>
  <c r="D111" i="4" s="1"/>
  <c r="C110" i="4" a="1"/>
  <c r="C110" i="4" s="1"/>
  <c r="D110" i="4" s="1"/>
  <c r="L65" i="4"/>
  <c r="I65" i="4"/>
  <c r="G65" i="4"/>
  <c r="F65" i="4"/>
  <c r="B66" i="5" l="1"/>
  <c r="H65" i="4"/>
  <c r="K65" i="4" s="1"/>
  <c r="J66" i="4" s="1"/>
  <c r="E112" i="4"/>
  <c r="B112" i="4"/>
  <c r="A113" i="5" s="1"/>
  <c r="A113" i="4"/>
  <c r="C112" i="4" l="1" a="1"/>
  <c r="C112" i="4" s="1"/>
  <c r="D112" i="4" s="1"/>
  <c r="F66" i="4"/>
  <c r="I66" i="4"/>
  <c r="G66" i="4"/>
  <c r="H66" i="4" s="1"/>
  <c r="L66" i="4"/>
  <c r="A114" i="4"/>
  <c r="B113" i="4"/>
  <c r="A114" i="5" s="1"/>
  <c r="E113" i="4"/>
  <c r="K66" i="4" l="1"/>
  <c r="J67" i="4" s="1"/>
  <c r="I67" i="4"/>
  <c r="G67" i="4"/>
  <c r="F67" i="4"/>
  <c r="L67" i="4"/>
  <c r="A115" i="4"/>
  <c r="B114" i="4"/>
  <c r="A115" i="5" s="1"/>
  <c r="E114" i="4"/>
  <c r="C113" i="4" a="1"/>
  <c r="C113" i="4" s="1"/>
  <c r="D113" i="4" s="1"/>
  <c r="B67" i="5"/>
  <c r="B68" i="5" l="1"/>
  <c r="E115" i="4"/>
  <c r="B115" i="4"/>
  <c r="A116" i="5" s="1"/>
  <c r="A116" i="4"/>
  <c r="H67" i="4"/>
  <c r="K67" i="4" s="1"/>
  <c r="J68" i="4" s="1"/>
  <c r="C114" i="4" a="1"/>
  <c r="C114" i="4" s="1"/>
  <c r="D114" i="4" s="1"/>
  <c r="A117" i="4" l="1"/>
  <c r="E116" i="4"/>
  <c r="B116" i="4"/>
  <c r="A117" i="5" s="1"/>
  <c r="I68" i="4"/>
  <c r="L68" i="4"/>
  <c r="G68" i="4"/>
  <c r="F68" i="4"/>
  <c r="B69" i="5" s="1"/>
  <c r="C115" i="4" a="1"/>
  <c r="C115" i="4" s="1"/>
  <c r="D115" i="4" s="1"/>
  <c r="H68" i="4" l="1"/>
  <c r="K68" i="4" s="1"/>
  <c r="J69" i="4" s="1"/>
  <c r="C116" i="4" a="1"/>
  <c r="C116" i="4" s="1"/>
  <c r="D116" i="4" s="1"/>
  <c r="B117" i="4"/>
  <c r="A118" i="5" s="1"/>
  <c r="E117" i="4"/>
  <c r="A118" i="4"/>
  <c r="E118" i="4" l="1"/>
  <c r="A119" i="4"/>
  <c r="B118" i="4"/>
  <c r="A119" i="5" s="1"/>
  <c r="C117" i="4" a="1"/>
  <c r="C117" i="4" s="1"/>
  <c r="D117" i="4" s="1"/>
  <c r="G69" i="4"/>
  <c r="I69" i="4"/>
  <c r="L69" i="4"/>
  <c r="F69" i="4"/>
  <c r="A120" i="4" l="1"/>
  <c r="E119" i="4"/>
  <c r="B119" i="4"/>
  <c r="A120" i="5" s="1"/>
  <c r="C118" i="4" a="1"/>
  <c r="C118" i="4" s="1"/>
  <c r="D118" i="4" s="1"/>
  <c r="B70" i="5"/>
  <c r="H69" i="4"/>
  <c r="K69" i="4" s="1"/>
  <c r="J70" i="4" s="1"/>
  <c r="L70" i="4" l="1"/>
  <c r="I70" i="4"/>
  <c r="G70" i="4"/>
  <c r="F70" i="4"/>
  <c r="B71" i="5" s="1"/>
  <c r="C119" i="4" a="1"/>
  <c r="C119" i="4" s="1"/>
  <c r="D119" i="4" s="1"/>
  <c r="B120" i="4"/>
  <c r="A121" i="5" s="1"/>
  <c r="E120" i="4"/>
  <c r="A121" i="4"/>
  <c r="C120" i="4" l="1" a="1"/>
  <c r="C120" i="4" s="1"/>
  <c r="D120" i="4" s="1"/>
  <c r="E121" i="4"/>
  <c r="B121" i="4"/>
  <c r="A122" i="5" s="1"/>
  <c r="A122" i="4"/>
  <c r="H70" i="4"/>
  <c r="K70" i="4" s="1"/>
  <c r="J71" i="4" s="1"/>
  <c r="G71" i="4" l="1"/>
  <c r="F71" i="4"/>
  <c r="I71" i="4"/>
  <c r="L71" i="4"/>
  <c r="B122" i="4"/>
  <c r="A123" i="5" s="1"/>
  <c r="A123" i="4"/>
  <c r="E122" i="4"/>
  <c r="C121" i="4" a="1"/>
  <c r="C121" i="4" s="1"/>
  <c r="D121" i="4" s="1"/>
  <c r="C122" i="4" l="1" a="1"/>
  <c r="C122" i="4" s="1"/>
  <c r="D122" i="4" s="1"/>
  <c r="E123" i="4"/>
  <c r="B123" i="4"/>
  <c r="A124" i="5" s="1"/>
  <c r="A124" i="4"/>
  <c r="B72" i="5"/>
  <c r="H71" i="4"/>
  <c r="K71" i="4" s="1"/>
  <c r="J72" i="4" s="1"/>
  <c r="F72" i="4" l="1"/>
  <c r="L72" i="4"/>
  <c r="G72" i="4"/>
  <c r="I72" i="4"/>
  <c r="A125" i="4"/>
  <c r="E124" i="4"/>
  <c r="B124" i="4"/>
  <c r="A125" i="5" s="1"/>
  <c r="C123" i="4" a="1"/>
  <c r="C123" i="4" s="1"/>
  <c r="D123" i="4" s="1"/>
  <c r="E125" i="4" l="1"/>
  <c r="B125" i="4"/>
  <c r="A126" i="5" s="1"/>
  <c r="A126" i="4"/>
  <c r="C124" i="4" a="1"/>
  <c r="C124" i="4" s="1"/>
  <c r="D124" i="4" s="1"/>
  <c r="B73" i="5"/>
  <c r="H72" i="4"/>
  <c r="K72" i="4" s="1"/>
  <c r="J73" i="4" s="1"/>
  <c r="E126" i="4" l="1"/>
  <c r="A127" i="4"/>
  <c r="B126" i="4"/>
  <c r="A127" i="5" s="1"/>
  <c r="L73" i="4"/>
  <c r="I73" i="4"/>
  <c r="G73" i="4"/>
  <c r="F73" i="4"/>
  <c r="C125" i="4" a="1"/>
  <c r="C125" i="4" s="1"/>
  <c r="D125" i="4" s="1"/>
  <c r="B74" i="5" l="1"/>
  <c r="H73" i="4"/>
  <c r="K73" i="4" s="1"/>
  <c r="J74" i="4" s="1"/>
  <c r="A128" i="4"/>
  <c r="B127" i="4"/>
  <c r="A128" i="5" s="1"/>
  <c r="E127" i="4"/>
  <c r="C126" i="4" a="1"/>
  <c r="C126" i="4" s="1"/>
  <c r="D126" i="4" s="1"/>
  <c r="C127" i="4" l="1" a="1"/>
  <c r="C127" i="4" s="1"/>
  <c r="D127" i="4" s="1"/>
  <c r="B128" i="4"/>
  <c r="A129" i="5" s="1"/>
  <c r="E128" i="4"/>
  <c r="A129" i="4"/>
  <c r="L74" i="4"/>
  <c r="F74" i="4" s="1"/>
  <c r="I74" i="4"/>
  <c r="G74" i="4"/>
  <c r="B75" i="5" l="1"/>
  <c r="H74" i="4"/>
  <c r="K74" i="4" s="1"/>
  <c r="J75" i="4" s="1"/>
  <c r="A130" i="4"/>
  <c r="E129" i="4"/>
  <c r="B129" i="4"/>
  <c r="A130" i="5" s="1"/>
  <c r="C128" i="4" a="1"/>
  <c r="C128" i="4" s="1"/>
  <c r="D128" i="4" s="1"/>
  <c r="C129" i="4" l="1" a="1"/>
  <c r="C129" i="4" s="1"/>
  <c r="D129" i="4" s="1"/>
  <c r="I75" i="4"/>
  <c r="G75" i="4"/>
  <c r="F75" i="4"/>
  <c r="B76" i="5" s="1"/>
  <c r="L75" i="4"/>
  <c r="B130" i="4"/>
  <c r="A131" i="5" s="1"/>
  <c r="A131" i="4"/>
  <c r="E130" i="4"/>
  <c r="C130" i="4" l="1" a="1"/>
  <c r="C130" i="4" s="1"/>
  <c r="D130" i="4" s="1"/>
  <c r="E131" i="4"/>
  <c r="B131" i="4"/>
  <c r="A132" i="5" s="1"/>
  <c r="A132" i="4"/>
  <c r="H75" i="4"/>
  <c r="K75" i="4" s="1"/>
  <c r="J76" i="4" s="1"/>
  <c r="L76" i="4" l="1"/>
  <c r="I76" i="4"/>
  <c r="G76" i="4"/>
  <c r="F76" i="4"/>
  <c r="B77" i="5" s="1"/>
  <c r="A133" i="4"/>
  <c r="E132" i="4"/>
  <c r="B132" i="4"/>
  <c r="A133" i="5" s="1"/>
  <c r="C131" i="4" a="1"/>
  <c r="C131" i="4" s="1"/>
  <c r="D131" i="4" s="1"/>
  <c r="C132" i="4" l="1" a="1"/>
  <c r="C132" i="4" s="1"/>
  <c r="D132" i="4" s="1"/>
  <c r="H76" i="4"/>
  <c r="K76" i="4" s="1"/>
  <c r="J77" i="4" s="1"/>
  <c r="B133" i="4"/>
  <c r="A134" i="5" s="1"/>
  <c r="A134" i="4"/>
  <c r="E133" i="4"/>
  <c r="C133" i="4" l="1" a="1"/>
  <c r="C133" i="4" s="1"/>
  <c r="D133" i="4" s="1"/>
  <c r="E134" i="4"/>
  <c r="A135" i="4"/>
  <c r="B134" i="4"/>
  <c r="A135" i="5" s="1"/>
  <c r="L77" i="4"/>
  <c r="F77" i="4"/>
  <c r="I77" i="4"/>
  <c r="G77" i="4"/>
  <c r="H77" i="4" s="1"/>
  <c r="K77" i="4" l="1"/>
  <c r="J78" i="4" s="1"/>
  <c r="G78" i="4"/>
  <c r="F78" i="4"/>
  <c r="L78" i="4"/>
  <c r="I78" i="4"/>
  <c r="B78" i="5"/>
  <c r="A136" i="4"/>
  <c r="E135" i="4"/>
  <c r="B135" i="4"/>
  <c r="A136" i="5" s="1"/>
  <c r="C134" i="4" a="1"/>
  <c r="C134" i="4" s="1"/>
  <c r="D134" i="4" s="1"/>
  <c r="C135" i="4" l="1" a="1"/>
  <c r="C135" i="4" s="1"/>
  <c r="D135" i="4" s="1"/>
  <c r="E136" i="4"/>
  <c r="B136" i="4"/>
  <c r="A137" i="5" s="1"/>
  <c r="A137" i="4"/>
  <c r="B79" i="5"/>
  <c r="H78" i="4"/>
  <c r="K78" i="4" s="1"/>
  <c r="J79" i="4" s="1"/>
  <c r="L79" i="4" l="1"/>
  <c r="F79" i="4"/>
  <c r="G79" i="4"/>
  <c r="I79" i="4"/>
  <c r="H79" i="4"/>
  <c r="C136" i="4" a="1"/>
  <c r="C136" i="4" s="1"/>
  <c r="D136" i="4" s="1"/>
  <c r="A138" i="4"/>
  <c r="E137" i="4"/>
  <c r="B137" i="4"/>
  <c r="A138" i="5" s="1"/>
  <c r="K79" i="4" l="1"/>
  <c r="J80" i="4" s="1"/>
  <c r="L80" i="4"/>
  <c r="G80" i="4"/>
  <c r="F80" i="4"/>
  <c r="I80" i="4"/>
  <c r="A139" i="4"/>
  <c r="B138" i="4"/>
  <c r="A139" i="5" s="1"/>
  <c r="E138" i="4"/>
  <c r="C137" i="4" a="1"/>
  <c r="C137" i="4" s="1"/>
  <c r="D137" i="4" s="1"/>
  <c r="B80" i="5"/>
  <c r="C138" i="4" l="1" a="1"/>
  <c r="C138" i="4" s="1"/>
  <c r="D138" i="4" s="1"/>
  <c r="E139" i="4"/>
  <c r="B139" i="4"/>
  <c r="A140" i="5" s="1"/>
  <c r="A140" i="4"/>
  <c r="B81" i="5"/>
  <c r="H80" i="4"/>
  <c r="K80" i="4" s="1"/>
  <c r="J81" i="4" s="1"/>
  <c r="I81" i="4" l="1"/>
  <c r="G81" i="4"/>
  <c r="F81" i="4"/>
  <c r="B82" i="5" s="1"/>
  <c r="L81" i="4"/>
  <c r="C139" i="4" a="1"/>
  <c r="C139" i="4" s="1"/>
  <c r="D139" i="4" s="1"/>
  <c r="A141" i="4"/>
  <c r="E140" i="4"/>
  <c r="B140" i="4"/>
  <c r="A141" i="5" s="1"/>
  <c r="C140" i="4" l="1" a="1"/>
  <c r="C140" i="4" s="1"/>
  <c r="D140" i="4" s="1"/>
  <c r="E141" i="4"/>
  <c r="B141" i="4"/>
  <c r="A142" i="5" s="1"/>
  <c r="A142" i="4"/>
  <c r="H81" i="4"/>
  <c r="K81" i="4" s="1"/>
  <c r="J82" i="4" s="1"/>
  <c r="B142" i="4" l="1"/>
  <c r="A143" i="5" s="1"/>
  <c r="A143" i="4"/>
  <c r="E142" i="4"/>
  <c r="C142" i="4" a="1"/>
  <c r="C142" i="4" s="1"/>
  <c r="D142" i="4" s="1"/>
  <c r="L82" i="4"/>
  <c r="G82" i="4"/>
  <c r="F82" i="4"/>
  <c r="I82" i="4"/>
  <c r="C141" i="4" a="1"/>
  <c r="C141" i="4" s="1"/>
  <c r="D141" i="4" s="1"/>
  <c r="B83" i="5" l="1"/>
  <c r="A144" i="4"/>
  <c r="E143" i="4"/>
  <c r="B143" i="4"/>
  <c r="A144" i="5" s="1"/>
  <c r="H82" i="4"/>
  <c r="K82" i="4" s="1"/>
  <c r="J83" i="4" s="1"/>
  <c r="E144" i="4" l="1"/>
  <c r="B144" i="4"/>
  <c r="A145" i="5" s="1"/>
  <c r="A145" i="4"/>
  <c r="L83" i="4"/>
  <c r="I83" i="4"/>
  <c r="G83" i="4"/>
  <c r="F83" i="4"/>
  <c r="C143" i="4" a="1"/>
  <c r="C143" i="4" s="1"/>
  <c r="D143" i="4" s="1"/>
  <c r="B84" i="5" l="1"/>
  <c r="H83" i="4"/>
  <c r="K83" i="4" s="1"/>
  <c r="J84" i="4" s="1"/>
  <c r="A146" i="4"/>
  <c r="E145" i="4"/>
  <c r="B145" i="4"/>
  <c r="A146" i="5" s="1"/>
  <c r="C144" i="4" a="1"/>
  <c r="C144" i="4" s="1"/>
  <c r="D144" i="4" s="1"/>
  <c r="C145" i="4" l="1" a="1"/>
  <c r="C145" i="4" s="1"/>
  <c r="D145" i="4" s="1"/>
  <c r="B146" i="4"/>
  <c r="A147" i="5" s="1"/>
  <c r="A147" i="4"/>
  <c r="E146" i="4"/>
  <c r="L84" i="4"/>
  <c r="I84" i="4"/>
  <c r="G84" i="4"/>
  <c r="F84" i="4"/>
  <c r="B85" i="5" l="1"/>
  <c r="H84" i="4"/>
  <c r="K84" i="4" s="1"/>
  <c r="J85" i="4" s="1"/>
  <c r="E147" i="4"/>
  <c r="B147" i="4"/>
  <c r="A148" i="5" s="1"/>
  <c r="A148" i="4"/>
  <c r="C146" i="4" a="1"/>
  <c r="C146" i="4" s="1"/>
  <c r="D146" i="4" s="1"/>
  <c r="C147" i="4" l="1" a="1"/>
  <c r="C147" i="4" s="1"/>
  <c r="D147" i="4" s="1"/>
  <c r="L85" i="4"/>
  <c r="G85" i="4"/>
  <c r="F85" i="4"/>
  <c r="H85" i="4" s="1"/>
  <c r="I85" i="4"/>
  <c r="A149" i="4"/>
  <c r="E148" i="4"/>
  <c r="B148" i="4"/>
  <c r="A149" i="5" s="1"/>
  <c r="K85" i="4" l="1"/>
  <c r="J86" i="4" s="1"/>
  <c r="L86" i="4"/>
  <c r="F86" i="4" s="1"/>
  <c r="I86" i="4"/>
  <c r="G86" i="4"/>
  <c r="C148" i="4" a="1"/>
  <c r="C148" i="4" s="1"/>
  <c r="D148" i="4" s="1"/>
  <c r="E149" i="4"/>
  <c r="B149" i="4"/>
  <c r="A150" i="5" s="1"/>
  <c r="A150" i="4"/>
  <c r="B86" i="5"/>
  <c r="B87" i="5" l="1"/>
  <c r="H86" i="4"/>
  <c r="K86" i="4" s="1"/>
  <c r="J87" i="4" s="1"/>
  <c r="A151" i="4"/>
  <c r="E150" i="4"/>
  <c r="B150" i="4"/>
  <c r="A151" i="5" s="1"/>
  <c r="C149" i="4" a="1"/>
  <c r="C149" i="4" s="1"/>
  <c r="D149" i="4" s="1"/>
  <c r="C150" i="4" l="1" a="1"/>
  <c r="C150" i="4" s="1"/>
  <c r="D150" i="4" s="1"/>
  <c r="I87" i="4"/>
  <c r="G87" i="4"/>
  <c r="F87" i="4"/>
  <c r="L87" i="4"/>
  <c r="E151" i="4"/>
  <c r="B151" i="4"/>
  <c r="A152" i="5" s="1"/>
  <c r="A152" i="4"/>
  <c r="C151" i="4" l="1" a="1"/>
  <c r="C151" i="4" s="1"/>
  <c r="D151" i="4" s="1"/>
  <c r="B152" i="4"/>
  <c r="A153" i="5" s="1"/>
  <c r="A153" i="4"/>
  <c r="E152" i="4"/>
  <c r="B88" i="5"/>
  <c r="H87" i="4"/>
  <c r="K87" i="4" s="1"/>
  <c r="J88" i="4" s="1"/>
  <c r="C152" i="4" l="1" a="1"/>
  <c r="C152" i="4" s="1"/>
  <c r="D152" i="4" s="1"/>
  <c r="B153" i="4"/>
  <c r="A154" i="5" s="1"/>
  <c r="A154" i="4"/>
  <c r="E153" i="4"/>
  <c r="I88" i="4"/>
  <c r="L88" i="4"/>
  <c r="G88" i="4"/>
  <c r="F88" i="4"/>
  <c r="B89" i="5" s="1"/>
  <c r="A155" i="4" l="1"/>
  <c r="E154" i="4"/>
  <c r="B154" i="4"/>
  <c r="A155" i="5" s="1"/>
  <c r="C153" i="4" a="1"/>
  <c r="C153" i="4" s="1"/>
  <c r="D153" i="4" s="1"/>
  <c r="H88" i="4"/>
  <c r="K88" i="4" s="1"/>
  <c r="J89" i="4" s="1"/>
  <c r="C154" i="4" l="1" a="1"/>
  <c r="C154" i="4" s="1"/>
  <c r="D154" i="4" s="1"/>
  <c r="G89" i="4"/>
  <c r="I89" i="4"/>
  <c r="F89" i="4"/>
  <c r="L89" i="4"/>
  <c r="A156" i="4"/>
  <c r="E155" i="4"/>
  <c r="B155" i="4"/>
  <c r="A156" i="5" s="1"/>
  <c r="B90" i="5" l="1"/>
  <c r="H89" i="4"/>
  <c r="K89" i="4" s="1"/>
  <c r="J90" i="4" s="1"/>
  <c r="C155" i="4" a="1"/>
  <c r="C155" i="4" s="1"/>
  <c r="D155" i="4" s="1"/>
  <c r="E156" i="4"/>
  <c r="B156" i="4"/>
  <c r="A157" i="5" s="1"/>
  <c r="A157" i="4"/>
  <c r="A158" i="4" l="1"/>
  <c r="E157" i="4"/>
  <c r="B157" i="4"/>
  <c r="A158" i="5" s="1"/>
  <c r="C156" i="4" a="1"/>
  <c r="C156" i="4" s="1"/>
  <c r="D156" i="4" s="1"/>
  <c r="L90" i="4"/>
  <c r="I90" i="4"/>
  <c r="G90" i="4"/>
  <c r="F90" i="4"/>
  <c r="B91" i="5" l="1"/>
  <c r="C157" i="4" a="1"/>
  <c r="C157" i="4" s="1"/>
  <c r="D157" i="4" s="1"/>
  <c r="H90" i="4"/>
  <c r="K90" i="4" s="1"/>
  <c r="J91" i="4" s="1"/>
  <c r="E158" i="4"/>
  <c r="B158" i="4"/>
  <c r="A159" i="5" s="1"/>
  <c r="A159" i="4"/>
  <c r="E159" i="4" l="1"/>
  <c r="A160" i="4"/>
  <c r="B159" i="4"/>
  <c r="A160" i="5" s="1"/>
  <c r="C158" i="4" a="1"/>
  <c r="C158" i="4" s="1"/>
  <c r="D158" i="4" s="1"/>
  <c r="L91" i="4"/>
  <c r="I91" i="4"/>
  <c r="G91" i="4"/>
  <c r="F91" i="4"/>
  <c r="B92" i="5" l="1"/>
  <c r="H91" i="4"/>
  <c r="K91" i="4" s="1"/>
  <c r="J92" i="4" s="1"/>
  <c r="A161" i="4"/>
  <c r="E160" i="4"/>
  <c r="B160" i="4"/>
  <c r="A161" i="5" s="1"/>
  <c r="C159" i="4" a="1"/>
  <c r="C159" i="4" s="1"/>
  <c r="D159" i="4" s="1"/>
  <c r="C160" i="4" l="1" a="1"/>
  <c r="C160" i="4" s="1"/>
  <c r="D160" i="4" s="1"/>
  <c r="A162" i="4"/>
  <c r="E161" i="4"/>
  <c r="B161" i="4"/>
  <c r="A162" i="5" s="1"/>
  <c r="F92" i="4"/>
  <c r="L92" i="4"/>
  <c r="G92" i="4"/>
  <c r="I92" i="4"/>
  <c r="B93" i="5" l="1"/>
  <c r="H92" i="4"/>
  <c r="K92" i="4" s="1"/>
  <c r="J93" i="4" s="1"/>
  <c r="C161" i="4" a="1"/>
  <c r="C161" i="4" s="1"/>
  <c r="D161" i="4" s="1"/>
  <c r="E162" i="4"/>
  <c r="B162" i="4"/>
  <c r="A163" i="5" s="1"/>
  <c r="A163" i="4"/>
  <c r="E163" i="4" l="1"/>
  <c r="B163" i="4"/>
  <c r="A164" i="5" s="1"/>
  <c r="A164" i="4"/>
  <c r="C162" i="4" a="1"/>
  <c r="C162" i="4" s="1"/>
  <c r="D162" i="4" s="1"/>
  <c r="L93" i="4"/>
  <c r="I93" i="4"/>
  <c r="G93" i="4"/>
  <c r="F93" i="4"/>
  <c r="B94" i="5" l="1"/>
  <c r="H93" i="4"/>
  <c r="K93" i="4" s="1"/>
  <c r="J94" i="4" s="1"/>
  <c r="C163" i="4" a="1"/>
  <c r="C163" i="4" s="1"/>
  <c r="D163" i="4" s="1"/>
  <c r="E164" i="4"/>
  <c r="A165" i="4"/>
  <c r="B164" i="4"/>
  <c r="A165" i="5" s="1"/>
  <c r="E165" i="4" l="1"/>
  <c r="B165" i="4"/>
  <c r="A166" i="5" s="1"/>
  <c r="A166" i="4"/>
  <c r="C164" i="4" a="1"/>
  <c r="C164" i="4" s="1"/>
  <c r="D164" i="4" s="1"/>
  <c r="I94" i="4"/>
  <c r="G94" i="4"/>
  <c r="F94" i="4"/>
  <c r="L94" i="4"/>
  <c r="B95" i="5" l="1"/>
  <c r="H94" i="4"/>
  <c r="K94" i="4" s="1"/>
  <c r="J95" i="4" s="1"/>
  <c r="C165" i="4" a="1"/>
  <c r="C165" i="4" s="1"/>
  <c r="D165" i="4" s="1"/>
  <c r="B166" i="4"/>
  <c r="A167" i="5" s="1"/>
  <c r="A167" i="4"/>
  <c r="E166" i="4"/>
  <c r="C166" i="4" l="1" a="1"/>
  <c r="C166" i="4" s="1"/>
  <c r="D166" i="4" s="1"/>
  <c r="E167" i="4"/>
  <c r="B167" i="4"/>
  <c r="A168" i="5" s="1"/>
  <c r="A168" i="4"/>
  <c r="I95" i="4"/>
  <c r="G95" i="4"/>
  <c r="F95" i="4"/>
  <c r="L95" i="4"/>
  <c r="H95" i="4"/>
  <c r="K95" i="4" s="1"/>
  <c r="J96" i="4" s="1"/>
  <c r="L96" i="4" l="1"/>
  <c r="I96" i="4"/>
  <c r="G96" i="4"/>
  <c r="F96" i="4"/>
  <c r="B97" i="5" s="1"/>
  <c r="A169" i="4"/>
  <c r="E168" i="4"/>
  <c r="B168" i="4"/>
  <c r="A169" i="5" s="1"/>
  <c r="B96" i="5"/>
  <c r="C167" i="4" a="1"/>
  <c r="C167" i="4" s="1"/>
  <c r="D167" i="4" s="1"/>
  <c r="H96" i="4" l="1"/>
  <c r="K96" i="4" s="1"/>
  <c r="J97" i="4" s="1"/>
  <c r="C168" i="4" a="1"/>
  <c r="C168" i="4" s="1"/>
  <c r="D168" i="4" s="1"/>
  <c r="B169" i="4"/>
  <c r="A170" i="5" s="1"/>
  <c r="A170" i="4"/>
  <c r="E169" i="4"/>
  <c r="C169" i="4" a="1"/>
  <c r="C169" i="4" s="1"/>
  <c r="D169" i="4" s="1"/>
  <c r="A171" i="4" l="1"/>
  <c r="E170" i="4"/>
  <c r="B170" i="4"/>
  <c r="A171" i="5" s="1"/>
  <c r="L97" i="4"/>
  <c r="F97" i="4"/>
  <c r="I97" i="4"/>
  <c r="G97" i="4"/>
  <c r="H97" i="4" s="1"/>
  <c r="K97" i="4" l="1"/>
  <c r="J98" i="4" s="1"/>
  <c r="G98" i="4"/>
  <c r="I98" i="4"/>
  <c r="L98" i="4"/>
  <c r="F98" i="4" s="1"/>
  <c r="C170" i="4" a="1"/>
  <c r="C170" i="4" s="1"/>
  <c r="D170" i="4" s="1"/>
  <c r="B98" i="5"/>
  <c r="E171" i="4"/>
  <c r="B171" i="4"/>
  <c r="A172" i="5" s="1"/>
  <c r="A172" i="4"/>
  <c r="B99" i="5" l="1"/>
  <c r="H98" i="4"/>
  <c r="K98" i="4" s="1"/>
  <c r="J99" i="4" s="1"/>
  <c r="C171" i="4" a="1"/>
  <c r="C171" i="4" s="1"/>
  <c r="D171" i="4" s="1"/>
  <c r="B172" i="4"/>
  <c r="A173" i="5" s="1"/>
  <c r="E172" i="4"/>
  <c r="A173" i="4"/>
  <c r="C172" i="4" a="1"/>
  <c r="C172" i="4" s="1"/>
  <c r="D172" i="4" s="1"/>
  <c r="E173" i="4" l="1"/>
  <c r="B173" i="4"/>
  <c r="A174" i="5" s="1"/>
  <c r="A174" i="4"/>
  <c r="L99" i="4"/>
  <c r="F99" i="4"/>
  <c r="I99" i="4"/>
  <c r="G99" i="4"/>
  <c r="H99" i="4" s="1"/>
  <c r="K99" i="4" l="1"/>
  <c r="J100" i="4" s="1"/>
  <c r="L100" i="4"/>
  <c r="I100" i="4"/>
  <c r="G100" i="4"/>
  <c r="F100" i="4"/>
  <c r="C173" i="4" a="1"/>
  <c r="C173" i="4" s="1"/>
  <c r="D173" i="4" s="1"/>
  <c r="B100" i="5"/>
  <c r="A175" i="4"/>
  <c r="B174" i="4"/>
  <c r="A175" i="5" s="1"/>
  <c r="E174" i="4"/>
  <c r="B101" i="5" l="1"/>
  <c r="C174" i="4" a="1"/>
  <c r="C174" i="4" s="1"/>
  <c r="D174" i="4" s="1"/>
  <c r="A176" i="4"/>
  <c r="B175" i="4"/>
  <c r="A176" i="5" s="1"/>
  <c r="E175" i="4"/>
  <c r="C175" i="4" a="1"/>
  <c r="C175" i="4" s="1"/>
  <c r="D175" i="4" s="1"/>
  <c r="H100" i="4"/>
  <c r="K100" i="4" s="1"/>
  <c r="J101" i="4" s="1"/>
  <c r="I101" i="4" l="1"/>
  <c r="G101" i="4"/>
  <c r="F101" i="4"/>
  <c r="B102" i="5" s="1"/>
  <c r="L101" i="4"/>
  <c r="B176" i="4"/>
  <c r="A177" i="5" s="1"/>
  <c r="A177" i="4"/>
  <c r="E176" i="4"/>
  <c r="E177" i="4" l="1"/>
  <c r="A178" i="4"/>
  <c r="B177" i="4"/>
  <c r="A178" i="5" s="1"/>
  <c r="C176" i="4" a="1"/>
  <c r="C176" i="4" s="1"/>
  <c r="D176" i="4" s="1"/>
  <c r="H101" i="4"/>
  <c r="K101" i="4" s="1"/>
  <c r="J102" i="4" s="1"/>
  <c r="L102" i="4" l="1"/>
  <c r="G102" i="4"/>
  <c r="F102" i="4"/>
  <c r="I102" i="4"/>
  <c r="H102" i="4"/>
  <c r="B178" i="4"/>
  <c r="A179" i="5" s="1"/>
  <c r="A179" i="4"/>
  <c r="E178" i="4"/>
  <c r="C177" i="4" a="1"/>
  <c r="C177" i="4" s="1"/>
  <c r="D177" i="4" s="1"/>
  <c r="K102" i="4" l="1"/>
  <c r="J103" i="4" s="1"/>
  <c r="I103" i="4"/>
  <c r="L103" i="4"/>
  <c r="G103" i="4"/>
  <c r="F103" i="4"/>
  <c r="B104" i="5" s="1"/>
  <c r="E179" i="4"/>
  <c r="A180" i="4"/>
  <c r="B179" i="4"/>
  <c r="A180" i="5" s="1"/>
  <c r="C178" i="4" a="1"/>
  <c r="C178" i="4" s="1"/>
  <c r="D178" i="4" s="1"/>
  <c r="B103" i="5"/>
  <c r="B180" i="4" l="1"/>
  <c r="A181" i="5" s="1"/>
  <c r="A181" i="4"/>
  <c r="E180" i="4"/>
  <c r="C179" i="4" a="1"/>
  <c r="C179" i="4" s="1"/>
  <c r="D179" i="4" s="1"/>
  <c r="H103" i="4"/>
  <c r="K103" i="4" s="1"/>
  <c r="J104" i="4" s="1"/>
  <c r="L104" i="4" l="1"/>
  <c r="I104" i="4"/>
  <c r="G104" i="4"/>
  <c r="F104" i="4"/>
  <c r="B181" i="4"/>
  <c r="A182" i="5" s="1"/>
  <c r="A182" i="4"/>
  <c r="E181" i="4"/>
  <c r="C180" i="4" a="1"/>
  <c r="C180" i="4" s="1"/>
  <c r="D180" i="4" s="1"/>
  <c r="C181" i="4" l="1" a="1"/>
  <c r="C181" i="4" s="1"/>
  <c r="D181" i="4" s="1"/>
  <c r="B105" i="5"/>
  <c r="B182" i="4"/>
  <c r="A183" i="5" s="1"/>
  <c r="E182" i="4"/>
  <c r="A183" i="4"/>
  <c r="H104" i="4"/>
  <c r="K104" i="4" s="1"/>
  <c r="J105" i="4" s="1"/>
  <c r="C182" i="4" l="1" a="1"/>
  <c r="C182" i="4" s="1"/>
  <c r="D182" i="4" s="1"/>
  <c r="L105" i="4"/>
  <c r="I105" i="4"/>
  <c r="G105" i="4"/>
  <c r="F105" i="4"/>
  <c r="A184" i="4"/>
  <c r="E183" i="4"/>
  <c r="B183" i="4"/>
  <c r="A184" i="5" s="1"/>
  <c r="B106" i="5" l="1"/>
  <c r="E184" i="4"/>
  <c r="B184" i="4"/>
  <c r="A185" i="5" s="1"/>
  <c r="A185" i="4"/>
  <c r="C183" i="4" a="1"/>
  <c r="C183" i="4" s="1"/>
  <c r="D183" i="4" s="1"/>
  <c r="H105" i="4"/>
  <c r="K105" i="4" s="1"/>
  <c r="J106" i="4" s="1"/>
  <c r="F106" i="4" l="1"/>
  <c r="L106" i="4"/>
  <c r="I106" i="4"/>
  <c r="G106" i="4"/>
  <c r="H106" i="4" s="1"/>
  <c r="A186" i="4"/>
  <c r="E185" i="4"/>
  <c r="B185" i="4"/>
  <c r="A186" i="5" s="1"/>
  <c r="C184" i="4" a="1"/>
  <c r="C184" i="4" s="1"/>
  <c r="D184" i="4" s="1"/>
  <c r="K106" i="4" l="1"/>
  <c r="J107" i="4" s="1"/>
  <c r="I107" i="4"/>
  <c r="G107" i="4"/>
  <c r="F107" i="4"/>
  <c r="L107" i="4"/>
  <c r="C185" i="4" a="1"/>
  <c r="C185" i="4" s="1"/>
  <c r="D185" i="4" s="1"/>
  <c r="B186" i="4"/>
  <c r="A187" i="5" s="1"/>
  <c r="A187" i="4"/>
  <c r="E186" i="4"/>
  <c r="B107" i="5"/>
  <c r="B108" i="5" l="1"/>
  <c r="C186" i="4" a="1"/>
  <c r="C186" i="4" s="1"/>
  <c r="D186" i="4" s="1"/>
  <c r="A188" i="4"/>
  <c r="E187" i="4"/>
  <c r="B187" i="4"/>
  <c r="A188" i="5" s="1"/>
  <c r="H107" i="4"/>
  <c r="K107" i="4" s="1"/>
  <c r="J108" i="4" s="1"/>
  <c r="I108" i="4" l="1"/>
  <c r="G108" i="4"/>
  <c r="L108" i="4"/>
  <c r="F108" i="4"/>
  <c r="B109" i="5" s="1"/>
  <c r="C187" i="4" a="1"/>
  <c r="C187" i="4" s="1"/>
  <c r="D187" i="4" s="1"/>
  <c r="A189" i="4"/>
  <c r="E188" i="4"/>
  <c r="B188" i="4"/>
  <c r="A189" i="5" s="1"/>
  <c r="C188" i="4" l="1" a="1"/>
  <c r="C188" i="4" s="1"/>
  <c r="D188" i="4" s="1"/>
  <c r="A190" i="4"/>
  <c r="E189" i="4"/>
  <c r="B189" i="4"/>
  <c r="A190" i="5" s="1"/>
  <c r="H108" i="4"/>
  <c r="K108" i="4" s="1"/>
  <c r="J109" i="4" s="1"/>
  <c r="G109" i="4" l="1"/>
  <c r="L109" i="4"/>
  <c r="I109" i="4"/>
  <c r="F109" i="4"/>
  <c r="E190" i="4"/>
  <c r="A191" i="4"/>
  <c r="B190" i="4"/>
  <c r="A191" i="5" s="1"/>
  <c r="C189" i="4" a="1"/>
  <c r="C189" i="4" s="1"/>
  <c r="D189" i="4" s="1"/>
  <c r="E191" i="4" l="1"/>
  <c r="A192" i="4"/>
  <c r="B191" i="4"/>
  <c r="A192" i="5" s="1"/>
  <c r="C190" i="4" a="1"/>
  <c r="C190" i="4" s="1"/>
  <c r="D190" i="4" s="1"/>
  <c r="B110" i="5"/>
  <c r="H109" i="4"/>
  <c r="K109" i="4" s="1"/>
  <c r="J110" i="4" s="1"/>
  <c r="L110" i="4" l="1"/>
  <c r="F110" i="4" s="1"/>
  <c r="I110" i="4"/>
  <c r="G110" i="4"/>
  <c r="B192" i="4"/>
  <c r="A193" i="5" s="1"/>
  <c r="A193" i="4"/>
  <c r="E192" i="4"/>
  <c r="C191" i="4" a="1"/>
  <c r="C191" i="4" s="1"/>
  <c r="D191" i="4" s="1"/>
  <c r="B111" i="5" l="1"/>
  <c r="H110" i="4"/>
  <c r="K110" i="4" s="1"/>
  <c r="J111" i="4" s="1"/>
  <c r="B193" i="4"/>
  <c r="A194" i="5" s="1"/>
  <c r="E193" i="4"/>
  <c r="A194" i="4"/>
  <c r="C192" i="4" a="1"/>
  <c r="C192" i="4" s="1"/>
  <c r="D192" i="4" s="1"/>
  <c r="C193" i="4" l="1" a="1"/>
  <c r="C193" i="4" s="1"/>
  <c r="D193" i="4" s="1"/>
  <c r="A195" i="4"/>
  <c r="E194" i="4"/>
  <c r="B194" i="4"/>
  <c r="A195" i="5" s="1"/>
  <c r="L111" i="4"/>
  <c r="I111" i="4"/>
  <c r="G111" i="4"/>
  <c r="F111" i="4"/>
  <c r="B112" i="5" s="1"/>
  <c r="H111" i="4" l="1"/>
  <c r="K111" i="4" s="1"/>
  <c r="J112" i="4" s="1"/>
  <c r="C194" i="4" a="1"/>
  <c r="C194" i="4" s="1"/>
  <c r="D194" i="4" s="1"/>
  <c r="A196" i="4"/>
  <c r="E195" i="4"/>
  <c r="B195" i="4"/>
  <c r="A196" i="5" s="1"/>
  <c r="C195" i="4" l="1" a="1"/>
  <c r="C195" i="4" s="1"/>
  <c r="D195" i="4" s="1"/>
  <c r="B196" i="4"/>
  <c r="A197" i="5" s="1"/>
  <c r="A197" i="4"/>
  <c r="E196" i="4"/>
  <c r="F112" i="4"/>
  <c r="I112" i="4"/>
  <c r="G112" i="4"/>
  <c r="L112" i="4"/>
  <c r="B113" i="5" l="1"/>
  <c r="H112" i="4"/>
  <c r="K112" i="4" s="1"/>
  <c r="J113" i="4" s="1"/>
  <c r="A198" i="4"/>
  <c r="E197" i="4"/>
  <c r="B197" i="4"/>
  <c r="A198" i="5" s="1"/>
  <c r="C196" i="4" a="1"/>
  <c r="C196" i="4" s="1"/>
  <c r="D196" i="4" s="1"/>
  <c r="C197" i="4" l="1" a="1"/>
  <c r="C197" i="4" s="1"/>
  <c r="D197" i="4" s="1"/>
  <c r="L113" i="4"/>
  <c r="I113" i="4"/>
  <c r="G113" i="4"/>
  <c r="F113" i="4"/>
  <c r="B198" i="4"/>
  <c r="A199" i="5" s="1"/>
  <c r="A199" i="4"/>
  <c r="E198" i="4"/>
  <c r="B114" i="5" l="1"/>
  <c r="C198" i="4" a="1"/>
  <c r="C198" i="4" s="1"/>
  <c r="D198" i="4" s="1"/>
  <c r="A200" i="4"/>
  <c r="E199" i="4"/>
  <c r="B199" i="4"/>
  <c r="A200" i="5" s="1"/>
  <c r="H113" i="4"/>
  <c r="K113" i="4" s="1"/>
  <c r="J114" i="4" s="1"/>
  <c r="L114" i="4" l="1"/>
  <c r="I114" i="4"/>
  <c r="G114" i="4"/>
  <c r="F114" i="4"/>
  <c r="C199" i="4" a="1"/>
  <c r="C199" i="4" s="1"/>
  <c r="D199" i="4" s="1"/>
  <c r="E200" i="4"/>
  <c r="B200" i="4"/>
  <c r="A201" i="5" s="1"/>
  <c r="A201" i="4"/>
  <c r="B115" i="5" l="1"/>
  <c r="C200" i="4" a="1"/>
  <c r="C200" i="4" s="1"/>
  <c r="D200" i="4" s="1"/>
  <c r="B201" i="4"/>
  <c r="A202" i="5" s="1"/>
  <c r="A202" i="4"/>
  <c r="E201" i="4"/>
  <c r="C201" i="4" a="1"/>
  <c r="C201" i="4" s="1"/>
  <c r="D201" i="4" s="1"/>
  <c r="H114" i="4"/>
  <c r="K114" i="4" s="1"/>
  <c r="J115" i="4" s="1"/>
  <c r="I115" i="4" l="1"/>
  <c r="G115" i="4"/>
  <c r="F115" i="4"/>
  <c r="B116" i="5" s="1"/>
  <c r="L115" i="4"/>
  <c r="A203" i="4"/>
  <c r="E202" i="4"/>
  <c r="B202" i="4"/>
  <c r="A203" i="5" s="1"/>
  <c r="H115" i="4" l="1"/>
  <c r="K115" i="4" s="1"/>
  <c r="J116" i="4" s="1"/>
  <c r="C202" i="4" a="1"/>
  <c r="C202" i="4" s="1"/>
  <c r="D202" i="4" s="1"/>
  <c r="B203" i="4"/>
  <c r="A204" i="5" s="1"/>
  <c r="A204" i="4"/>
  <c r="E203" i="4"/>
  <c r="L116" i="4"/>
  <c r="I116" i="4"/>
  <c r="G116" i="4"/>
  <c r="F116" i="4"/>
  <c r="B117" i="5" l="1"/>
  <c r="H116" i="4"/>
  <c r="K116" i="4" s="1"/>
  <c r="J117" i="4" s="1"/>
  <c r="E204" i="4"/>
  <c r="A205" i="4"/>
  <c r="B204" i="4"/>
  <c r="A205" i="5" s="1"/>
  <c r="C203" i="4" a="1"/>
  <c r="C203" i="4" s="1"/>
  <c r="D203" i="4" s="1"/>
  <c r="B205" i="4" l="1"/>
  <c r="A206" i="5" s="1"/>
  <c r="E205" i="4"/>
  <c r="C205" i="4" a="1"/>
  <c r="C205" i="4" s="1"/>
  <c r="D205" i="4" s="1"/>
  <c r="A206" i="4"/>
  <c r="C204" i="4" a="1"/>
  <c r="C204" i="4" s="1"/>
  <c r="D204" i="4" s="1"/>
  <c r="L117" i="4"/>
  <c r="I117" i="4"/>
  <c r="G117" i="4"/>
  <c r="F117" i="4"/>
  <c r="A207" i="4" l="1"/>
  <c r="B206" i="4"/>
  <c r="A207" i="5" s="1"/>
  <c r="E206" i="4"/>
  <c r="C206" i="4" a="1"/>
  <c r="C206" i="4" s="1"/>
  <c r="D206" i="4" s="1"/>
  <c r="B118" i="5"/>
  <c r="H117" i="4"/>
  <c r="K117" i="4" s="1"/>
  <c r="J118" i="4" s="1"/>
  <c r="G118" i="4" l="1"/>
  <c r="F118" i="4"/>
  <c r="I118" i="4"/>
  <c r="L118" i="4"/>
  <c r="E207" i="4"/>
  <c r="B207" i="4"/>
  <c r="A208" i="5" s="1"/>
  <c r="A208" i="4"/>
  <c r="A209" i="4" l="1"/>
  <c r="E208" i="4"/>
  <c r="B208" i="4"/>
  <c r="A209" i="5" s="1"/>
  <c r="B119" i="5"/>
  <c r="C207" i="4" a="1"/>
  <c r="C207" i="4" s="1"/>
  <c r="D207" i="4" s="1"/>
  <c r="H118" i="4"/>
  <c r="K118" i="4" s="1"/>
  <c r="J119" i="4" s="1"/>
  <c r="C208" i="4" l="1" a="1"/>
  <c r="C208" i="4" s="1"/>
  <c r="D208" i="4" s="1"/>
  <c r="L119" i="4"/>
  <c r="F119" i="4"/>
  <c r="I119" i="4"/>
  <c r="G119" i="4"/>
  <c r="H119" i="4" s="1"/>
  <c r="E209" i="4"/>
  <c r="B209" i="4"/>
  <c r="A210" i="5" s="1"/>
  <c r="A210" i="4"/>
  <c r="K119" i="4" l="1"/>
  <c r="J120" i="4" s="1"/>
  <c r="G120" i="4"/>
  <c r="F120" i="4"/>
  <c r="I120" i="4"/>
  <c r="L120" i="4"/>
  <c r="E210" i="4"/>
  <c r="A211" i="4"/>
  <c r="B210" i="4"/>
  <c r="A211" i="5" s="1"/>
  <c r="C209" i="4" a="1"/>
  <c r="C209" i="4" s="1"/>
  <c r="D209" i="4" s="1"/>
  <c r="B120" i="5"/>
  <c r="C210" i="4" l="1" a="1"/>
  <c r="C210" i="4" s="1"/>
  <c r="D210" i="4" s="1"/>
  <c r="B211" i="4"/>
  <c r="A212" i="5" s="1"/>
  <c r="A212" i="4"/>
  <c r="E211" i="4"/>
  <c r="B121" i="5"/>
  <c r="H120" i="4"/>
  <c r="K120" i="4" s="1"/>
  <c r="J121" i="4" s="1"/>
  <c r="B212" i="4" l="1"/>
  <c r="A213" i="5" s="1"/>
  <c r="A213" i="4"/>
  <c r="E212" i="4"/>
  <c r="C212" i="4" a="1"/>
  <c r="C212" i="4" s="1"/>
  <c r="D212" i="4" s="1"/>
  <c r="L121" i="4"/>
  <c r="I121" i="4"/>
  <c r="G121" i="4"/>
  <c r="F121" i="4"/>
  <c r="C211" i="4" a="1"/>
  <c r="C211" i="4" s="1"/>
  <c r="D211" i="4" s="1"/>
  <c r="B122" i="5" l="1"/>
  <c r="E213" i="4"/>
  <c r="B213" i="4"/>
  <c r="A214" i="5" s="1"/>
  <c r="A214" i="4"/>
  <c r="H121" i="4"/>
  <c r="K121" i="4" s="1"/>
  <c r="J122" i="4" s="1"/>
  <c r="I122" i="4" l="1"/>
  <c r="L122" i="4"/>
  <c r="F122" i="4" s="1"/>
  <c r="G122" i="4"/>
  <c r="A215" i="4"/>
  <c r="E214" i="4"/>
  <c r="B214" i="4"/>
  <c r="A215" i="5" s="1"/>
  <c r="C213" i="4" a="1"/>
  <c r="C213" i="4" s="1"/>
  <c r="D213" i="4" s="1"/>
  <c r="B123" i="5" l="1"/>
  <c r="H122" i="4"/>
  <c r="K122" i="4" s="1"/>
  <c r="J123" i="4" s="1"/>
  <c r="C214" i="4" a="1"/>
  <c r="C214" i="4" s="1"/>
  <c r="D214" i="4" s="1"/>
  <c r="B215" i="4"/>
  <c r="A216" i="5" s="1"/>
  <c r="E215" i="4"/>
  <c r="A216" i="4"/>
  <c r="A217" i="4" l="1"/>
  <c r="E216" i="4"/>
  <c r="B216" i="4"/>
  <c r="A217" i="5" s="1"/>
  <c r="C215" i="4" a="1"/>
  <c r="C215" i="4" s="1"/>
  <c r="D215" i="4" s="1"/>
  <c r="G123" i="4"/>
  <c r="L123" i="4"/>
  <c r="I123" i="4"/>
  <c r="F123" i="4"/>
  <c r="H123" i="4" s="1"/>
  <c r="K123" i="4" l="1"/>
  <c r="J124" i="4" s="1"/>
  <c r="L124" i="4"/>
  <c r="I124" i="4"/>
  <c r="G124" i="4"/>
  <c r="F124" i="4"/>
  <c r="B124" i="5"/>
  <c r="C216" i="4" a="1"/>
  <c r="C216" i="4" s="1"/>
  <c r="D216" i="4" s="1"/>
  <c r="A218" i="4"/>
  <c r="E217" i="4"/>
  <c r="B217" i="4"/>
  <c r="A218" i="5" s="1"/>
  <c r="B125" i="5" l="1"/>
  <c r="B218" i="4"/>
  <c r="A219" i="5" s="1"/>
  <c r="A219" i="4"/>
  <c r="E218" i="4"/>
  <c r="C217" i="4" a="1"/>
  <c r="C217" i="4" s="1"/>
  <c r="D217" i="4" s="1"/>
  <c r="H124" i="4"/>
  <c r="K124" i="4" s="1"/>
  <c r="J125" i="4" s="1"/>
  <c r="L125" i="4" l="1"/>
  <c r="I125" i="4"/>
  <c r="G125" i="4"/>
  <c r="F125" i="4"/>
  <c r="E219" i="4"/>
  <c r="B219" i="4"/>
  <c r="A220" i="5" s="1"/>
  <c r="A220" i="4"/>
  <c r="C218" i="4" a="1"/>
  <c r="C218" i="4" s="1"/>
  <c r="D218" i="4" s="1"/>
  <c r="B126" i="5" l="1"/>
  <c r="C219" i="4" a="1"/>
  <c r="C219" i="4" s="1"/>
  <c r="D219" i="4" s="1"/>
  <c r="H125" i="4"/>
  <c r="K125" i="4" s="1"/>
  <c r="J126" i="4" s="1"/>
  <c r="A221" i="4"/>
  <c r="E220" i="4"/>
  <c r="B220" i="4"/>
  <c r="A221" i="5" s="1"/>
  <c r="C220" i="4" l="1" a="1"/>
  <c r="C220" i="4" s="1"/>
  <c r="D220" i="4" s="1"/>
  <c r="B221" i="4"/>
  <c r="A222" i="5" s="1"/>
  <c r="A222" i="4"/>
  <c r="E221" i="4"/>
  <c r="I126" i="4"/>
  <c r="G126" i="4"/>
  <c r="F126" i="4"/>
  <c r="L126" i="4"/>
  <c r="B127" i="5" l="1"/>
  <c r="C221" i="4" a="1"/>
  <c r="C221" i="4" s="1"/>
  <c r="D221" i="4" s="1"/>
  <c r="H126" i="4"/>
  <c r="K126" i="4" s="1"/>
  <c r="J127" i="4" s="1"/>
  <c r="A223" i="4"/>
  <c r="E222" i="4"/>
  <c r="B222" i="4"/>
  <c r="A223" i="5" s="1"/>
  <c r="C222" i="4" l="1" a="1"/>
  <c r="C222" i="4" s="1"/>
  <c r="D222" i="4" s="1"/>
  <c r="A224" i="4"/>
  <c r="E223" i="4"/>
  <c r="B223" i="4"/>
  <c r="A224" i="5" s="1"/>
  <c r="L127" i="4"/>
  <c r="G127" i="4"/>
  <c r="I127" i="4"/>
  <c r="F127" i="4"/>
  <c r="B128" i="5" s="1"/>
  <c r="C223" i="4" l="1" a="1"/>
  <c r="C223" i="4" s="1"/>
  <c r="D223" i="4" s="1"/>
  <c r="H127" i="4"/>
  <c r="K127" i="4" s="1"/>
  <c r="J128" i="4" s="1"/>
  <c r="E224" i="4"/>
  <c r="B224" i="4"/>
  <c r="A225" i="5" s="1"/>
  <c r="A225" i="4"/>
  <c r="E225" i="4" l="1"/>
  <c r="B225" i="4"/>
  <c r="A226" i="5" s="1"/>
  <c r="A226" i="4"/>
  <c r="C224" i="4" a="1"/>
  <c r="C224" i="4" s="1"/>
  <c r="D224" i="4" s="1"/>
  <c r="F128" i="4"/>
  <c r="I128" i="4"/>
  <c r="G128" i="4"/>
  <c r="H128" i="4" s="1"/>
  <c r="L128" i="4"/>
  <c r="K128" i="4" l="1"/>
  <c r="J129" i="4" s="1"/>
  <c r="C225" i="4" a="1"/>
  <c r="C225" i="4" s="1"/>
  <c r="D225" i="4" s="1"/>
  <c r="L129" i="4"/>
  <c r="I129" i="4"/>
  <c r="G129" i="4"/>
  <c r="F129" i="4"/>
  <c r="A227" i="4"/>
  <c r="E226" i="4"/>
  <c r="B226" i="4"/>
  <c r="A227" i="5" s="1"/>
  <c r="B129" i="5"/>
  <c r="C226" i="4" l="1" a="1"/>
  <c r="C226" i="4" s="1"/>
  <c r="D226" i="4" s="1"/>
  <c r="B227" i="4"/>
  <c r="A228" i="5" s="1"/>
  <c r="A228" i="4"/>
  <c r="E227" i="4"/>
  <c r="B130" i="5"/>
  <c r="H129" i="4"/>
  <c r="K129" i="4" s="1"/>
  <c r="J130" i="4" s="1"/>
  <c r="L130" i="4" l="1"/>
  <c r="I130" i="4"/>
  <c r="G130" i="4"/>
  <c r="F130" i="4"/>
  <c r="B131" i="5" s="1"/>
  <c r="A229" i="4"/>
  <c r="E228" i="4"/>
  <c r="B228" i="4"/>
  <c r="A229" i="5" s="1"/>
  <c r="C227" i="4" a="1"/>
  <c r="C227" i="4" s="1"/>
  <c r="D227" i="4" s="1"/>
  <c r="A230" i="4" l="1"/>
  <c r="E229" i="4"/>
  <c r="B229" i="4"/>
  <c r="A230" i="5" s="1"/>
  <c r="C228" i="4" a="1"/>
  <c r="C228" i="4" s="1"/>
  <c r="D228" i="4" s="1"/>
  <c r="H130" i="4"/>
  <c r="K130" i="4" s="1"/>
  <c r="J131" i="4" s="1"/>
  <c r="I131" i="4" l="1"/>
  <c r="G131" i="4"/>
  <c r="F131" i="4"/>
  <c r="B132" i="5" s="1"/>
  <c r="L131" i="4"/>
  <c r="C229" i="4" a="1"/>
  <c r="C229" i="4" s="1"/>
  <c r="D229" i="4" s="1"/>
  <c r="E230" i="4"/>
  <c r="B230" i="4"/>
  <c r="A231" i="5" s="1"/>
  <c r="A231" i="4"/>
  <c r="B231" i="4" l="1"/>
  <c r="A232" i="5" s="1"/>
  <c r="A232" i="4"/>
  <c r="E231" i="4"/>
  <c r="C230" i="4" a="1"/>
  <c r="C230" i="4" s="1"/>
  <c r="D230" i="4" s="1"/>
  <c r="H131" i="4"/>
  <c r="K131" i="4" s="1"/>
  <c r="J132" i="4" s="1"/>
  <c r="L132" i="4" l="1"/>
  <c r="I132" i="4"/>
  <c r="G132" i="4"/>
  <c r="F132" i="4"/>
  <c r="B232" i="4"/>
  <c r="A233" i="5" s="1"/>
  <c r="A233" i="4"/>
  <c r="E232" i="4"/>
  <c r="C231" i="4" a="1"/>
  <c r="C231" i="4" s="1"/>
  <c r="D231" i="4" s="1"/>
  <c r="B133" i="5" l="1"/>
  <c r="C232" i="4" a="1"/>
  <c r="C232" i="4" s="1"/>
  <c r="D232" i="4" s="1"/>
  <c r="H132" i="4"/>
  <c r="K132" i="4" s="1"/>
  <c r="J133" i="4" s="1"/>
  <c r="E233" i="4"/>
  <c r="B233" i="4"/>
  <c r="A234" i="5" s="1"/>
  <c r="A234" i="4"/>
  <c r="A235" i="4" l="1"/>
  <c r="B234" i="4"/>
  <c r="A235" i="5" s="1"/>
  <c r="E234" i="4"/>
  <c r="C233" i="4" a="1"/>
  <c r="C233" i="4" s="1"/>
  <c r="D233" i="4" s="1"/>
  <c r="I133" i="4"/>
  <c r="G133" i="4"/>
  <c r="F133" i="4"/>
  <c r="L133" i="4"/>
  <c r="B134" i="5" l="1"/>
  <c r="H133" i="4"/>
  <c r="K133" i="4" s="1"/>
  <c r="J134" i="4" s="1"/>
  <c r="C234" i="4" a="1"/>
  <c r="C234" i="4" s="1"/>
  <c r="D234" i="4" s="1"/>
  <c r="E235" i="4"/>
  <c r="A236" i="4"/>
  <c r="B235" i="4"/>
  <c r="A236" i="5" s="1"/>
  <c r="C235" i="4" l="1" a="1"/>
  <c r="C235" i="4" s="1"/>
  <c r="D235" i="4" s="1"/>
  <c r="A237" i="4"/>
  <c r="E236" i="4"/>
  <c r="B236" i="4"/>
  <c r="A237" i="5" s="1"/>
  <c r="L134" i="4"/>
  <c r="F134" i="4" s="1"/>
  <c r="I134" i="4"/>
  <c r="G134" i="4"/>
  <c r="B135" i="5" l="1"/>
  <c r="H134" i="4"/>
  <c r="K134" i="4" s="1"/>
  <c r="J135" i="4" s="1"/>
  <c r="A238" i="4"/>
  <c r="E237" i="4"/>
  <c r="B237" i="4"/>
  <c r="A238" i="5" s="1"/>
  <c r="C236" i="4" a="1"/>
  <c r="C236" i="4" s="1"/>
  <c r="D236" i="4" s="1"/>
  <c r="L135" i="4" l="1"/>
  <c r="I135" i="4"/>
  <c r="G135" i="4"/>
  <c r="F135" i="4"/>
  <c r="C237" i="4" a="1"/>
  <c r="C237" i="4" s="1"/>
  <c r="D237" i="4" s="1"/>
  <c r="B238" i="4"/>
  <c r="A239" i="5" s="1"/>
  <c r="E238" i="4"/>
  <c r="A239" i="4"/>
  <c r="E239" i="4" l="1"/>
  <c r="A240" i="4"/>
  <c r="B239" i="4"/>
  <c r="A240" i="5" s="1"/>
  <c r="C238" i="4" a="1"/>
  <c r="C238" i="4" s="1"/>
  <c r="D238" i="4" s="1"/>
  <c r="B136" i="5"/>
  <c r="H135" i="4"/>
  <c r="K135" i="4" s="1"/>
  <c r="J136" i="4" s="1"/>
  <c r="G136" i="4" l="1"/>
  <c r="I136" i="4"/>
  <c r="F136" i="4"/>
  <c r="L136" i="4"/>
  <c r="B240" i="4"/>
  <c r="A241" i="5" s="1"/>
  <c r="E240" i="4"/>
  <c r="A241" i="4"/>
  <c r="C239" i="4" a="1"/>
  <c r="C239" i="4" s="1"/>
  <c r="D239" i="4" s="1"/>
  <c r="B241" i="4" l="1"/>
  <c r="A242" i="5" s="1"/>
  <c r="A242" i="4"/>
  <c r="E241" i="4"/>
  <c r="C241" i="4" a="1"/>
  <c r="C241" i="4" s="1"/>
  <c r="D241" i="4" s="1"/>
  <c r="C240" i="4" a="1"/>
  <c r="C240" i="4" s="1"/>
  <c r="D240" i="4" s="1"/>
  <c r="B137" i="5"/>
  <c r="H136" i="4"/>
  <c r="K136" i="4" s="1"/>
  <c r="J137" i="4" s="1"/>
  <c r="F137" i="4" l="1"/>
  <c r="L137" i="4"/>
  <c r="I137" i="4"/>
  <c r="G137" i="4"/>
  <c r="H137" i="4" s="1"/>
  <c r="E242" i="4"/>
  <c r="B242" i="4"/>
  <c r="A243" i="5" s="1"/>
  <c r="A243" i="4"/>
  <c r="K137" i="4" l="1"/>
  <c r="J138" i="4" s="1"/>
  <c r="L138" i="4"/>
  <c r="I138" i="4"/>
  <c r="G138" i="4"/>
  <c r="F138" i="4"/>
  <c r="C242" i="4" a="1"/>
  <c r="C242" i="4" s="1"/>
  <c r="D242" i="4" s="1"/>
  <c r="A244" i="4"/>
  <c r="B243" i="4"/>
  <c r="A244" i="5" s="1"/>
  <c r="E243" i="4"/>
  <c r="B138" i="5"/>
  <c r="B139" i="5" l="1"/>
  <c r="H138" i="4"/>
  <c r="K138" i="4" s="1"/>
  <c r="J139" i="4" s="1"/>
  <c r="C243" i="4" a="1"/>
  <c r="C243" i="4" s="1"/>
  <c r="D243" i="4" s="1"/>
  <c r="E244" i="4"/>
  <c r="A245" i="4"/>
  <c r="B244" i="4"/>
  <c r="A245" i="5" s="1"/>
  <c r="C244" i="4" l="1" a="1"/>
  <c r="C244" i="4" s="1"/>
  <c r="D244" i="4" s="1"/>
  <c r="E245" i="4"/>
  <c r="B245" i="4"/>
  <c r="A246" i="5" s="1"/>
  <c r="A246" i="4"/>
  <c r="G139" i="4"/>
  <c r="F139" i="4"/>
  <c r="I139" i="4"/>
  <c r="L139" i="4"/>
  <c r="C245" i="4" l="1" a="1"/>
  <c r="C245" i="4" s="1"/>
  <c r="D245" i="4" s="1"/>
  <c r="B140" i="5"/>
  <c r="H139" i="4"/>
  <c r="K139" i="4" s="1"/>
  <c r="J140" i="4" s="1"/>
  <c r="A247" i="4"/>
  <c r="E246" i="4"/>
  <c r="B246" i="4"/>
  <c r="A247" i="5" s="1"/>
  <c r="C246" i="4" l="1" a="1"/>
  <c r="C246" i="4" s="1"/>
  <c r="D246" i="4" s="1"/>
  <c r="G140" i="4"/>
  <c r="L140" i="4"/>
  <c r="F140" i="4"/>
  <c r="I140" i="4"/>
  <c r="H140" i="4"/>
  <c r="B247" i="4"/>
  <c r="A248" i="5" s="1"/>
  <c r="E247" i="4"/>
  <c r="A248" i="4"/>
  <c r="K140" i="4" l="1"/>
  <c r="J141" i="4" s="1"/>
  <c r="L141" i="4"/>
  <c r="I141" i="4"/>
  <c r="G141" i="4"/>
  <c r="F141" i="4"/>
  <c r="A249" i="4"/>
  <c r="E248" i="4"/>
  <c r="B248" i="4"/>
  <c r="A249" i="5" s="1"/>
  <c r="C247" i="4" a="1"/>
  <c r="C247" i="4" s="1"/>
  <c r="D247" i="4" s="1"/>
  <c r="B141" i="5"/>
  <c r="B142" i="5" l="1"/>
  <c r="E249" i="4"/>
  <c r="B249" i="4"/>
  <c r="A250" i="5" s="1"/>
  <c r="A250" i="4"/>
  <c r="C248" i="4" a="1"/>
  <c r="C248" i="4" s="1"/>
  <c r="D248" i="4" s="1"/>
  <c r="H141" i="4"/>
  <c r="K141" i="4" s="1"/>
  <c r="J142" i="4" s="1"/>
  <c r="I142" i="4" l="1"/>
  <c r="G142" i="4"/>
  <c r="F142" i="4"/>
  <c r="B143" i="5" s="1"/>
  <c r="L142" i="4"/>
  <c r="C249" i="4" a="1"/>
  <c r="C249" i="4" s="1"/>
  <c r="D249" i="4" s="1"/>
  <c r="B250" i="4"/>
  <c r="A251" i="5" s="1"/>
  <c r="E250" i="4"/>
  <c r="A251" i="4"/>
  <c r="A252" i="4" l="1"/>
  <c r="E251" i="4"/>
  <c r="B251" i="4"/>
  <c r="A252" i="5" s="1"/>
  <c r="C250" i="4" a="1"/>
  <c r="C250" i="4" s="1"/>
  <c r="D250" i="4" s="1"/>
  <c r="H142" i="4"/>
  <c r="K142" i="4" s="1"/>
  <c r="J143" i="4" s="1"/>
  <c r="L143" i="4" l="1"/>
  <c r="G143" i="4"/>
  <c r="I143" i="4"/>
  <c r="F143" i="4"/>
  <c r="B144" i="5" s="1"/>
  <c r="C251" i="4" a="1"/>
  <c r="C251" i="4" s="1"/>
  <c r="D251" i="4" s="1"/>
  <c r="B252" i="4"/>
  <c r="A253" i="5" s="1"/>
  <c r="E252" i="4"/>
  <c r="A253" i="4"/>
  <c r="C252" i="4" l="1" a="1"/>
  <c r="C252" i="4" s="1"/>
  <c r="D252" i="4" s="1"/>
  <c r="A254" i="4"/>
  <c r="E253" i="4"/>
  <c r="B253" i="4"/>
  <c r="A254" i="5" s="1"/>
  <c r="H143" i="4"/>
  <c r="K143" i="4" s="1"/>
  <c r="J144" i="4" s="1"/>
  <c r="C253" i="4" l="1" a="1"/>
  <c r="C253" i="4" s="1"/>
  <c r="D253" i="4" s="1"/>
  <c r="F144" i="4"/>
  <c r="I144" i="4"/>
  <c r="G144" i="4"/>
  <c r="L144" i="4"/>
  <c r="A255" i="4"/>
  <c r="E254" i="4"/>
  <c r="B254" i="4"/>
  <c r="A255" i="5" s="1"/>
  <c r="C254" i="4" l="1" a="1"/>
  <c r="C254" i="4" s="1"/>
  <c r="D254" i="4" s="1"/>
  <c r="E255" i="4"/>
  <c r="B255" i="4"/>
  <c r="A256" i="5" s="1"/>
  <c r="A256" i="4"/>
  <c r="B145" i="5"/>
  <c r="H144" i="4"/>
  <c r="K144" i="4" s="1"/>
  <c r="J145" i="4" s="1"/>
  <c r="L145" i="4" l="1"/>
  <c r="I145" i="4"/>
  <c r="G145" i="4"/>
  <c r="F145" i="4"/>
  <c r="B146" i="5" s="1"/>
  <c r="C255" i="4" a="1"/>
  <c r="C255" i="4" s="1"/>
  <c r="D255" i="4" s="1"/>
  <c r="A257" i="4"/>
  <c r="E256" i="4"/>
  <c r="B256" i="4"/>
  <c r="A257" i="5" s="1"/>
  <c r="C256" i="4" l="1" a="1"/>
  <c r="C256" i="4" s="1"/>
  <c r="D256" i="4" s="1"/>
  <c r="B257" i="4"/>
  <c r="A258" i="5" s="1"/>
  <c r="E257" i="4"/>
  <c r="A258" i="4"/>
  <c r="H145" i="4"/>
  <c r="K145" i="4" s="1"/>
  <c r="J146" i="4" s="1"/>
  <c r="C257" i="4" l="1" a="1"/>
  <c r="C257" i="4" s="1"/>
  <c r="D257" i="4" s="1"/>
  <c r="I146" i="4"/>
  <c r="L146" i="4"/>
  <c r="F146" i="4" s="1"/>
  <c r="G146" i="4"/>
  <c r="E258" i="4"/>
  <c r="A259" i="4"/>
  <c r="B258" i="4"/>
  <c r="A259" i="5" s="1"/>
  <c r="B147" i="5" l="1"/>
  <c r="H146" i="4"/>
  <c r="K146" i="4" s="1"/>
  <c r="J147" i="4" s="1"/>
  <c r="C258" i="4" a="1"/>
  <c r="C258" i="4" s="1"/>
  <c r="D258" i="4" s="1"/>
  <c r="A260" i="4"/>
  <c r="E259" i="4"/>
  <c r="B259" i="4"/>
  <c r="A260" i="5" s="1"/>
  <c r="C259" i="4" l="1" a="1"/>
  <c r="C259" i="4" s="1"/>
  <c r="D259" i="4" s="1"/>
  <c r="E260" i="4"/>
  <c r="A261" i="4"/>
  <c r="B260" i="4"/>
  <c r="A261" i="5" s="1"/>
  <c r="I147" i="4"/>
  <c r="G147" i="4"/>
  <c r="F147" i="4"/>
  <c r="L147" i="4"/>
  <c r="B148" i="5" l="1"/>
  <c r="H147" i="4"/>
  <c r="K147" i="4" s="1"/>
  <c r="J148" i="4" s="1"/>
  <c r="A262" i="4"/>
  <c r="E261" i="4"/>
  <c r="B261" i="4"/>
  <c r="A262" i="5" s="1"/>
  <c r="C260" i="4" a="1"/>
  <c r="C260" i="4" s="1"/>
  <c r="D260" i="4" s="1"/>
  <c r="B262" i="4" l="1"/>
  <c r="A263" i="5" s="1"/>
  <c r="E262" i="4"/>
  <c r="A263" i="4"/>
  <c r="C261" i="4" a="1"/>
  <c r="C261" i="4" s="1"/>
  <c r="D261" i="4" s="1"/>
  <c r="L148" i="4"/>
  <c r="G148" i="4"/>
  <c r="F148" i="4"/>
  <c r="I148" i="4"/>
  <c r="C262" i="4" l="1" a="1"/>
  <c r="C262" i="4" s="1"/>
  <c r="D262" i="4" s="1"/>
  <c r="B149" i="5"/>
  <c r="H148" i="4"/>
  <c r="K148" i="4" s="1"/>
  <c r="J149" i="4" s="1"/>
  <c r="B263" i="4"/>
  <c r="A264" i="5" s="1"/>
  <c r="E263" i="4"/>
  <c r="A264" i="4"/>
  <c r="E264" i="4" l="1"/>
  <c r="A265" i="4"/>
  <c r="B264" i="4"/>
  <c r="A265" i="5" s="1"/>
  <c r="C263" i="4" a="1"/>
  <c r="C263" i="4" s="1"/>
  <c r="D263" i="4" s="1"/>
  <c r="I149" i="4"/>
  <c r="G149" i="4"/>
  <c r="L149" i="4"/>
  <c r="F149" i="4"/>
  <c r="B150" i="5" l="1"/>
  <c r="H149" i="4"/>
  <c r="K149" i="4" s="1"/>
  <c r="J150" i="4" s="1"/>
  <c r="C264" i="4" a="1"/>
  <c r="C264" i="4" s="1"/>
  <c r="D264" i="4" s="1"/>
  <c r="B265" i="4"/>
  <c r="A266" i="5" s="1"/>
  <c r="A266" i="4"/>
  <c r="E265" i="4"/>
  <c r="C265" i="4" l="1" a="1"/>
  <c r="C265" i="4" s="1"/>
  <c r="D265" i="4" s="1"/>
  <c r="E266" i="4"/>
  <c r="A267" i="4"/>
  <c r="B266" i="4"/>
  <c r="A267" i="5" s="1"/>
  <c r="G150" i="4"/>
  <c r="L150" i="4"/>
  <c r="F150" i="4"/>
  <c r="I150" i="4"/>
  <c r="H150" i="4"/>
  <c r="K150" i="4" l="1"/>
  <c r="J151" i="4" s="1"/>
  <c r="F151" i="4" s="1"/>
  <c r="C266" i="4" a="1"/>
  <c r="C266" i="4" s="1"/>
  <c r="D266" i="4" s="1"/>
  <c r="A268" i="4"/>
  <c r="E267" i="4"/>
  <c r="B267" i="4"/>
  <c r="A268" i="5" s="1"/>
  <c r="B151" i="5"/>
  <c r="I151" i="4" l="1"/>
  <c r="L151" i="4"/>
  <c r="G151" i="4"/>
  <c r="H151" i="4" s="1"/>
  <c r="K151" i="4" s="1"/>
  <c r="J152" i="4" s="1"/>
  <c r="G152" i="4" s="1"/>
  <c r="I152" i="4"/>
  <c r="C267" i="4" a="1"/>
  <c r="C267" i="4" s="1"/>
  <c r="D267" i="4" s="1"/>
  <c r="E268" i="4"/>
  <c r="B268" i="4"/>
  <c r="A269" i="5" s="1"/>
  <c r="A269" i="4"/>
  <c r="C268" i="4" a="1"/>
  <c r="C268" i="4" s="1"/>
  <c r="D268" i="4" s="1"/>
  <c r="B152" i="5"/>
  <c r="F152" i="4" l="1"/>
  <c r="L152" i="4"/>
  <c r="E269" i="4"/>
  <c r="A270" i="4"/>
  <c r="B269" i="4"/>
  <c r="A270" i="5" s="1"/>
  <c r="B153" i="5"/>
  <c r="H152" i="4"/>
  <c r="K152" i="4" s="1"/>
  <c r="J153" i="4" s="1"/>
  <c r="F153" i="4" l="1"/>
  <c r="L153" i="4"/>
  <c r="I153" i="4"/>
  <c r="G153" i="4"/>
  <c r="H153" i="4" s="1"/>
  <c r="K153" i="4" s="1"/>
  <c r="J154" i="4" s="1"/>
  <c r="C269" i="4" a="1"/>
  <c r="C269" i="4" s="1"/>
  <c r="D269" i="4" s="1"/>
  <c r="B270" i="4"/>
  <c r="A271" i="5" s="1"/>
  <c r="A271" i="4"/>
  <c r="E270" i="4"/>
  <c r="C270" i="4" l="1" a="1"/>
  <c r="C270" i="4" s="1"/>
  <c r="D270" i="4" s="1"/>
  <c r="I154" i="4"/>
  <c r="G154" i="4"/>
  <c r="F154" i="4"/>
  <c r="B155" i="5" s="1"/>
  <c r="L154" i="4"/>
  <c r="E271" i="4"/>
  <c r="A272" i="4"/>
  <c r="B271" i="4"/>
  <c r="A272" i="5" s="1"/>
  <c r="B154" i="5"/>
  <c r="A273" i="4" l="1"/>
  <c r="B272" i="4"/>
  <c r="A273" i="5" s="1"/>
  <c r="E272" i="4"/>
  <c r="H154" i="4"/>
  <c r="K154" i="4" s="1"/>
  <c r="J155" i="4" s="1"/>
  <c r="C271" i="4" a="1"/>
  <c r="C271" i="4" s="1"/>
  <c r="D271" i="4" s="1"/>
  <c r="L155" i="4" l="1"/>
  <c r="I155" i="4"/>
  <c r="G155" i="4"/>
  <c r="F155" i="4"/>
  <c r="C272" i="4" a="1"/>
  <c r="C272" i="4" s="1"/>
  <c r="D272" i="4" s="1"/>
  <c r="A274" i="4"/>
  <c r="E273" i="4"/>
  <c r="B273" i="4"/>
  <c r="A274" i="5" s="1"/>
  <c r="B156" i="5" l="1"/>
  <c r="A275" i="4"/>
  <c r="E274" i="4"/>
  <c r="B274" i="4"/>
  <c r="A275" i="5" s="1"/>
  <c r="C273" i="4" a="1"/>
  <c r="C273" i="4" s="1"/>
  <c r="D273" i="4" s="1"/>
  <c r="H155" i="4"/>
  <c r="K155" i="4" s="1"/>
  <c r="J156" i="4" s="1"/>
  <c r="I156" i="4" l="1"/>
  <c r="G156" i="4"/>
  <c r="F156" i="4"/>
  <c r="L156" i="4"/>
  <c r="C274" i="4" a="1"/>
  <c r="C274" i="4" s="1"/>
  <c r="D274" i="4" s="1"/>
  <c r="B275" i="4"/>
  <c r="A276" i="5" s="1"/>
  <c r="A276" i="4"/>
  <c r="E275" i="4"/>
  <c r="B157" i="5" l="1"/>
  <c r="E276" i="4"/>
  <c r="B276" i="4"/>
  <c r="A277" i="5" s="1"/>
  <c r="A277" i="4"/>
  <c r="C275" i="4" a="1"/>
  <c r="C275" i="4" s="1"/>
  <c r="D275" i="4" s="1"/>
  <c r="H156" i="4"/>
  <c r="K156" i="4" s="1"/>
  <c r="J157" i="4" s="1"/>
  <c r="B277" i="4" l="1"/>
  <c r="A278" i="5" s="1"/>
  <c r="A278" i="4"/>
  <c r="E277" i="4"/>
  <c r="C276" i="4" a="1"/>
  <c r="C276" i="4" s="1"/>
  <c r="D276" i="4" s="1"/>
  <c r="L157" i="4"/>
  <c r="G157" i="4"/>
  <c r="F157" i="4"/>
  <c r="H157" i="4" s="1"/>
  <c r="I157" i="4"/>
  <c r="B158" i="5" l="1"/>
  <c r="K157" i="4"/>
  <c r="J158" i="4" s="1"/>
  <c r="L158" i="4" s="1"/>
  <c r="F158" i="4" s="1"/>
  <c r="G158" i="4"/>
  <c r="C277" i="4" a="1"/>
  <c r="C277" i="4" s="1"/>
  <c r="D277" i="4" s="1"/>
  <c r="B278" i="4"/>
  <c r="A279" i="5" s="1"/>
  <c r="A279" i="4"/>
  <c r="E278" i="4"/>
  <c r="I158" i="4" l="1"/>
  <c r="B159" i="5" s="1"/>
  <c r="H158" i="4"/>
  <c r="K158" i="4" s="1"/>
  <c r="J159" i="4" s="1"/>
  <c r="E279" i="4"/>
  <c r="A280" i="4"/>
  <c r="B279" i="4"/>
  <c r="A280" i="5" s="1"/>
  <c r="C278" i="4" a="1"/>
  <c r="C278" i="4" s="1"/>
  <c r="D278" i="4" s="1"/>
  <c r="G159" i="4" l="1"/>
  <c r="L159" i="4"/>
  <c r="I159" i="4"/>
  <c r="F159" i="4"/>
  <c r="C279" i="4" a="1"/>
  <c r="C279" i="4" s="1"/>
  <c r="D279" i="4" s="1"/>
  <c r="A281" i="4"/>
  <c r="E280" i="4"/>
  <c r="B280" i="4"/>
  <c r="A281" i="5" s="1"/>
  <c r="C280" i="4" l="1" a="1"/>
  <c r="C280" i="4" s="1"/>
  <c r="D280" i="4" s="1"/>
  <c r="B281" i="4"/>
  <c r="A282" i="5" s="1"/>
  <c r="A282" i="4"/>
  <c r="E281" i="4"/>
  <c r="B160" i="5"/>
  <c r="H159" i="4"/>
  <c r="K159" i="4" s="1"/>
  <c r="J160" i="4" s="1"/>
  <c r="L160" i="4" l="1"/>
  <c r="I160" i="4"/>
  <c r="F160" i="4"/>
  <c r="B161" i="5" s="1"/>
  <c r="G160" i="4"/>
  <c r="B282" i="4"/>
  <c r="A283" i="5" s="1"/>
  <c r="A283" i="4"/>
  <c r="E282" i="4"/>
  <c r="C281" i="4" a="1"/>
  <c r="C281" i="4" s="1"/>
  <c r="D281" i="4" s="1"/>
  <c r="H160" i="4" l="1"/>
  <c r="K160" i="4" s="1"/>
  <c r="J161" i="4" s="1"/>
  <c r="B283" i="4"/>
  <c r="A284" i="5" s="1"/>
  <c r="E283" i="4"/>
  <c r="A284" i="4"/>
  <c r="C282" i="4" a="1"/>
  <c r="C282" i="4" s="1"/>
  <c r="D282" i="4" s="1"/>
  <c r="A285" i="4" l="1"/>
  <c r="E284" i="4"/>
  <c r="B284" i="4"/>
  <c r="A285" i="5" s="1"/>
  <c r="C283" i="4" a="1"/>
  <c r="C283" i="4" s="1"/>
  <c r="D283" i="4" s="1"/>
  <c r="L161" i="4"/>
  <c r="I161" i="4"/>
  <c r="G161" i="4"/>
  <c r="F161" i="4"/>
  <c r="B162" i="5" l="1"/>
  <c r="H161" i="4"/>
  <c r="K161" i="4" s="1"/>
  <c r="J162" i="4" s="1"/>
  <c r="A286" i="4"/>
  <c r="E285" i="4"/>
  <c r="B285" i="4"/>
  <c r="A286" i="5" s="1"/>
  <c r="C284" i="4" a="1"/>
  <c r="C284" i="4" s="1"/>
  <c r="D284" i="4" s="1"/>
  <c r="C285" i="4" l="1" a="1"/>
  <c r="C285" i="4" s="1"/>
  <c r="D285" i="4" s="1"/>
  <c r="L162" i="4"/>
  <c r="G162" i="4"/>
  <c r="I162" i="4"/>
  <c r="F162" i="4"/>
  <c r="E286" i="4"/>
  <c r="B286" i="4"/>
  <c r="A287" i="5" s="1"/>
  <c r="A287" i="4"/>
  <c r="A288" i="4" l="1"/>
  <c r="E287" i="4"/>
  <c r="B287" i="4"/>
  <c r="A288" i="5" s="1"/>
  <c r="C286" i="4" a="1"/>
  <c r="C286" i="4" s="1"/>
  <c r="D286" i="4" s="1"/>
  <c r="B163" i="5"/>
  <c r="H162" i="4"/>
  <c r="K162" i="4" s="1"/>
  <c r="J163" i="4" s="1"/>
  <c r="L163" i="4" l="1"/>
  <c r="I163" i="4"/>
  <c r="G163" i="4"/>
  <c r="F163" i="4"/>
  <c r="C287" i="4" a="1"/>
  <c r="C287" i="4" s="1"/>
  <c r="D287" i="4" s="1"/>
  <c r="A289" i="4"/>
  <c r="E288" i="4"/>
  <c r="B288" i="4"/>
  <c r="A289" i="5" s="1"/>
  <c r="B164" i="5" l="1"/>
  <c r="C288" i="4" a="1"/>
  <c r="C288" i="4" s="1"/>
  <c r="D288" i="4" s="1"/>
  <c r="H163" i="4"/>
  <c r="K163" i="4" s="1"/>
  <c r="J164" i="4" s="1"/>
  <c r="E289" i="4"/>
  <c r="B289" i="4"/>
  <c r="A290" i="5" s="1"/>
  <c r="A290" i="4"/>
  <c r="C289" i="4" l="1" a="1"/>
  <c r="C289" i="4" s="1"/>
  <c r="D289" i="4" s="1"/>
  <c r="A291" i="4"/>
  <c r="B290" i="4"/>
  <c r="A291" i="5" s="1"/>
  <c r="E290" i="4"/>
  <c r="C290" i="4" a="1"/>
  <c r="C290" i="4" s="1"/>
  <c r="D290" i="4" s="1"/>
  <c r="F164" i="4"/>
  <c r="L164" i="4"/>
  <c r="I164" i="4"/>
  <c r="G164" i="4"/>
  <c r="H164" i="4" s="1"/>
  <c r="K164" i="4" l="1"/>
  <c r="J165" i="4" s="1"/>
  <c r="L165" i="4"/>
  <c r="I165" i="4"/>
  <c r="G165" i="4"/>
  <c r="F165" i="4"/>
  <c r="B165" i="5"/>
  <c r="B291" i="4"/>
  <c r="A292" i="5" s="1"/>
  <c r="A292" i="4"/>
  <c r="E291" i="4"/>
  <c r="B166" i="5" l="1"/>
  <c r="E292" i="4"/>
  <c r="B292" i="4"/>
  <c r="A293" i="5" s="1"/>
  <c r="A293" i="4"/>
  <c r="C291" i="4" a="1"/>
  <c r="C291" i="4" s="1"/>
  <c r="D291" i="4" s="1"/>
  <c r="H165" i="4"/>
  <c r="K165" i="4" s="1"/>
  <c r="J166" i="4" s="1"/>
  <c r="L166" i="4" l="1"/>
  <c r="G166" i="4"/>
  <c r="F166" i="4"/>
  <c r="I166" i="4"/>
  <c r="C292" i="4" a="1"/>
  <c r="C292" i="4" s="1"/>
  <c r="D292" i="4" s="1"/>
  <c r="A294" i="4"/>
  <c r="E293" i="4"/>
  <c r="B293" i="4"/>
  <c r="A294" i="5" s="1"/>
  <c r="B294" i="4" l="1"/>
  <c r="A295" i="5" s="1"/>
  <c r="A295" i="4"/>
  <c r="E294" i="4"/>
  <c r="C293" i="4" a="1"/>
  <c r="C293" i="4" s="1"/>
  <c r="D293" i="4" s="1"/>
  <c r="B167" i="5"/>
  <c r="H166" i="4"/>
  <c r="K166" i="4" s="1"/>
  <c r="J167" i="4" s="1"/>
  <c r="F167" i="4" l="1"/>
  <c r="I167" i="4"/>
  <c r="G167" i="4"/>
  <c r="L167" i="4"/>
  <c r="H167" i="4"/>
  <c r="E295" i="4"/>
  <c r="B295" i="4"/>
  <c r="A296" i="5" s="1"/>
  <c r="A296" i="4"/>
  <c r="C294" i="4" a="1"/>
  <c r="C294" i="4" s="1"/>
  <c r="D294" i="4" s="1"/>
  <c r="K167" i="4" l="1"/>
  <c r="J168" i="4" s="1"/>
  <c r="B168" i="5"/>
  <c r="L168" i="4"/>
  <c r="G168" i="4"/>
  <c r="I168" i="4"/>
  <c r="F168" i="4"/>
  <c r="H168" i="4" s="1"/>
  <c r="B296" i="4"/>
  <c r="A297" i="5" s="1"/>
  <c r="A297" i="4"/>
  <c r="E296" i="4"/>
  <c r="C295" i="4" a="1"/>
  <c r="C295" i="4" s="1"/>
  <c r="D295" i="4" s="1"/>
  <c r="K168" i="4" l="1"/>
  <c r="J169" i="4" s="1"/>
  <c r="I169" i="4"/>
  <c r="G169" i="4"/>
  <c r="F169" i="4"/>
  <c r="H169" i="4" s="1"/>
  <c r="K169" i="4" s="1"/>
  <c r="J170" i="4" s="1"/>
  <c r="L169" i="4"/>
  <c r="C296" i="4" a="1"/>
  <c r="C296" i="4" s="1"/>
  <c r="D296" i="4" s="1"/>
  <c r="B297" i="4"/>
  <c r="A298" i="5" s="1"/>
  <c r="E297" i="4"/>
  <c r="A298" i="4"/>
  <c r="B169" i="5"/>
  <c r="B170" i="5" l="1"/>
  <c r="G170" i="4"/>
  <c r="L170" i="4"/>
  <c r="F170" i="4" s="1"/>
  <c r="I170" i="4"/>
  <c r="E298" i="4"/>
  <c r="A299" i="4"/>
  <c r="B298" i="4"/>
  <c r="A299" i="5" s="1"/>
  <c r="C297" i="4" a="1"/>
  <c r="C297" i="4" s="1"/>
  <c r="D297" i="4" s="1"/>
  <c r="B171" i="5" l="1"/>
  <c r="H170" i="4"/>
  <c r="K170" i="4" s="1"/>
  <c r="J171" i="4" s="1"/>
  <c r="C298" i="4" a="1"/>
  <c r="C298" i="4" s="1"/>
  <c r="D298" i="4" s="1"/>
  <c r="B299" i="4"/>
  <c r="A300" i="5" s="1"/>
  <c r="A300" i="4"/>
  <c r="E299" i="4"/>
  <c r="C299" i="4" l="1" a="1"/>
  <c r="C299" i="4" s="1"/>
  <c r="D299" i="4" s="1"/>
  <c r="E300" i="4"/>
  <c r="B300" i="4"/>
  <c r="A301" i="5" s="1"/>
  <c r="A301" i="4"/>
  <c r="L171" i="4"/>
  <c r="I171" i="4"/>
  <c r="F171" i="4"/>
  <c r="B172" i="5" s="1"/>
  <c r="G171" i="4"/>
  <c r="H171" i="4" l="1"/>
  <c r="K171" i="4" s="1"/>
  <c r="J172" i="4" s="1"/>
  <c r="A302" i="4"/>
  <c r="E301" i="4"/>
  <c r="B301" i="4"/>
  <c r="A302" i="5" s="1"/>
  <c r="C300" i="4" a="1"/>
  <c r="C300" i="4" s="1"/>
  <c r="D300" i="4" s="1"/>
  <c r="C301" i="4" l="1" a="1"/>
  <c r="C301" i="4" s="1"/>
  <c r="D301" i="4" s="1"/>
  <c r="E302" i="4"/>
  <c r="B302" i="4"/>
  <c r="A303" i="5" s="1"/>
  <c r="A303" i="4"/>
  <c r="F172" i="4"/>
  <c r="G172" i="4"/>
  <c r="L172" i="4"/>
  <c r="I172" i="4"/>
  <c r="C302" i="4" l="1" a="1"/>
  <c r="C302" i="4" s="1"/>
  <c r="D302" i="4" s="1"/>
  <c r="B173" i="5"/>
  <c r="H172" i="4"/>
  <c r="K172" i="4" s="1"/>
  <c r="J173" i="4" s="1"/>
  <c r="A304" i="4"/>
  <c r="E303" i="4"/>
  <c r="B303" i="4"/>
  <c r="A304" i="5" s="1"/>
  <c r="C303" i="4" l="1" a="1"/>
  <c r="C303" i="4" s="1"/>
  <c r="D303" i="4" s="1"/>
  <c r="F173" i="4"/>
  <c r="I173" i="4"/>
  <c r="G173" i="4"/>
  <c r="L173" i="4"/>
  <c r="A305" i="4"/>
  <c r="E304" i="4"/>
  <c r="B304" i="4"/>
  <c r="A305" i="5" s="1"/>
  <c r="E305" i="4" l="1"/>
  <c r="B305" i="4"/>
  <c r="A306" i="5" s="1"/>
  <c r="A306" i="4"/>
  <c r="B174" i="5"/>
  <c r="C304" i="4" a="1"/>
  <c r="C304" i="4" s="1"/>
  <c r="D304" i="4" s="1"/>
  <c r="H173" i="4"/>
  <c r="K173" i="4" s="1"/>
  <c r="J174" i="4" s="1"/>
  <c r="L174" i="4" l="1"/>
  <c r="I174" i="4"/>
  <c r="G174" i="4"/>
  <c r="F174" i="4"/>
  <c r="A307" i="4"/>
  <c r="B306" i="4"/>
  <c r="A307" i="5" s="1"/>
  <c r="E306" i="4"/>
  <c r="C305" i="4" a="1"/>
  <c r="C305" i="4" s="1"/>
  <c r="D305" i="4" s="1"/>
  <c r="C306" i="4" l="1" a="1"/>
  <c r="C306" i="4" s="1"/>
  <c r="D306" i="4" s="1"/>
  <c r="B175" i="5"/>
  <c r="H174" i="4"/>
  <c r="K174" i="4" s="1"/>
  <c r="J175" i="4" s="1"/>
  <c r="E307" i="4"/>
  <c r="B307" i="4"/>
  <c r="A308" i="5" s="1"/>
  <c r="A308" i="4"/>
  <c r="C307" i="4" l="1" a="1"/>
  <c r="C307" i="4" s="1"/>
  <c r="D307" i="4" s="1"/>
  <c r="I175" i="4"/>
  <c r="G175" i="4"/>
  <c r="F175" i="4"/>
  <c r="L175" i="4"/>
  <c r="A309" i="4"/>
  <c r="B308" i="4"/>
  <c r="A309" i="5" s="1"/>
  <c r="E308" i="4"/>
  <c r="C308" i="4" l="1" a="1"/>
  <c r="C308" i="4" s="1"/>
  <c r="D308" i="4" s="1"/>
  <c r="E309" i="4"/>
  <c r="A310" i="4"/>
  <c r="B309" i="4"/>
  <c r="A310" i="5" s="1"/>
  <c r="B176" i="5"/>
  <c r="H175" i="4"/>
  <c r="K175" i="4" s="1"/>
  <c r="J176" i="4" s="1"/>
  <c r="I176" i="4" l="1"/>
  <c r="G176" i="4"/>
  <c r="L176" i="4"/>
  <c r="F176" i="4"/>
  <c r="B177" i="5" s="1"/>
  <c r="B310" i="4"/>
  <c r="A311" i="5" s="1"/>
  <c r="A311" i="4"/>
  <c r="E310" i="4"/>
  <c r="C309" i="4" a="1"/>
  <c r="C309" i="4" s="1"/>
  <c r="D309" i="4" s="1"/>
  <c r="A312" i="4" l="1"/>
  <c r="E311" i="4"/>
  <c r="B311" i="4"/>
  <c r="A312" i="5" s="1"/>
  <c r="C310" i="4" a="1"/>
  <c r="C310" i="4" s="1"/>
  <c r="D310" i="4" s="1"/>
  <c r="H176" i="4"/>
  <c r="K176" i="4" s="1"/>
  <c r="J177" i="4" s="1"/>
  <c r="I177" i="4" l="1"/>
  <c r="G177" i="4"/>
  <c r="F177" i="4"/>
  <c r="B178" i="5" s="1"/>
  <c r="L177" i="4"/>
  <c r="H177" i="4"/>
  <c r="K177" i="4" s="1"/>
  <c r="J178" i="4" s="1"/>
  <c r="C311" i="4" a="1"/>
  <c r="C311" i="4" s="1"/>
  <c r="D311" i="4" s="1"/>
  <c r="E312" i="4"/>
  <c r="B312" i="4"/>
  <c r="A313" i="5" s="1"/>
  <c r="A313" i="4"/>
  <c r="G178" i="4" l="1"/>
  <c r="I178" i="4"/>
  <c r="F178" i="4"/>
  <c r="B179" i="5" s="1"/>
  <c r="H178" i="4"/>
  <c r="K178" i="4" s="1"/>
  <c r="J179" i="4" s="1"/>
  <c r="L178" i="4"/>
  <c r="A314" i="4"/>
  <c r="E313" i="4"/>
  <c r="B313" i="4"/>
  <c r="A314" i="5" s="1"/>
  <c r="C312" i="4" a="1"/>
  <c r="C312" i="4" s="1"/>
  <c r="D312" i="4" s="1"/>
  <c r="L179" i="4" l="1"/>
  <c r="I179" i="4"/>
  <c r="G179" i="4"/>
  <c r="F179" i="4"/>
  <c r="B314" i="4"/>
  <c r="A315" i="5" s="1"/>
  <c r="A315" i="4"/>
  <c r="E314" i="4"/>
  <c r="C313" i="4" a="1"/>
  <c r="C313" i="4" s="1"/>
  <c r="D313" i="4" s="1"/>
  <c r="C314" i="4" l="1" a="1"/>
  <c r="C314" i="4" s="1"/>
  <c r="D314" i="4" s="1"/>
  <c r="E315" i="4"/>
  <c r="B315" i="4"/>
  <c r="A316" i="5" s="1"/>
  <c r="A316" i="4"/>
  <c r="B180" i="5"/>
  <c r="H179" i="4"/>
  <c r="K179" i="4" s="1"/>
  <c r="J180" i="4" s="1"/>
  <c r="L180" i="4" l="1"/>
  <c r="G180" i="4"/>
  <c r="I180" i="4"/>
  <c r="F180" i="4"/>
  <c r="C315" i="4" a="1"/>
  <c r="C315" i="4" s="1"/>
  <c r="D315" i="4" s="1"/>
  <c r="E316" i="4"/>
  <c r="B316" i="4"/>
  <c r="A317" i="5" s="1"/>
  <c r="A317" i="4"/>
  <c r="B181" i="5" l="1"/>
  <c r="C316" i="4" a="1"/>
  <c r="C316" i="4" s="1"/>
  <c r="D316" i="4" s="1"/>
  <c r="B317" i="4"/>
  <c r="A318" i="5" s="1"/>
  <c r="A318" i="4"/>
  <c r="C317" i="4" a="1"/>
  <c r="C317" i="4" s="1"/>
  <c r="D317" i="4" s="1"/>
  <c r="E317" i="4"/>
  <c r="H180" i="4"/>
  <c r="K180" i="4" s="1"/>
  <c r="J181" i="4" s="1"/>
  <c r="L181" i="4" l="1"/>
  <c r="I181" i="4"/>
  <c r="G181" i="4"/>
  <c r="F181" i="4"/>
  <c r="E318" i="4"/>
  <c r="B318" i="4"/>
  <c r="A319" i="5" s="1"/>
  <c r="A319" i="4"/>
  <c r="B182" i="5" l="1"/>
  <c r="A320" i="4"/>
  <c r="E319" i="4"/>
  <c r="B319" i="4"/>
  <c r="A320" i="5" s="1"/>
  <c r="C318" i="4" a="1"/>
  <c r="C318" i="4" s="1"/>
  <c r="D318" i="4" s="1"/>
  <c r="H181" i="4"/>
  <c r="K181" i="4" s="1"/>
  <c r="J182" i="4" s="1"/>
  <c r="I182" i="4" l="1"/>
  <c r="L182" i="4"/>
  <c r="F182" i="4" s="1"/>
  <c r="G182" i="4"/>
  <c r="C319" i="4" a="1"/>
  <c r="C319" i="4" s="1"/>
  <c r="D319" i="4" s="1"/>
  <c r="B320" i="4"/>
  <c r="A321" i="5" s="1"/>
  <c r="A321" i="4"/>
  <c r="E320" i="4"/>
  <c r="B183" i="5" l="1"/>
  <c r="H182" i="4"/>
  <c r="K182" i="4" s="1"/>
  <c r="J183" i="4" s="1"/>
  <c r="C320" i="4" a="1"/>
  <c r="C320" i="4" s="1"/>
  <c r="D320" i="4" s="1"/>
  <c r="A322" i="4"/>
  <c r="B321" i="4"/>
  <c r="A322" i="5" s="1"/>
  <c r="E321" i="4"/>
  <c r="C321" i="4" l="1" a="1"/>
  <c r="C321" i="4" s="1"/>
  <c r="D321" i="4" s="1"/>
  <c r="A323" i="4"/>
  <c r="E322" i="4"/>
  <c r="B322" i="4"/>
  <c r="A323" i="5" s="1"/>
  <c r="L183" i="4"/>
  <c r="I183" i="4"/>
  <c r="G183" i="4"/>
  <c r="F183" i="4"/>
  <c r="B184" i="5" l="1"/>
  <c r="C322" i="4" a="1"/>
  <c r="C322" i="4" s="1"/>
  <c r="D322" i="4" s="1"/>
  <c r="H183" i="4"/>
  <c r="K183" i="4" s="1"/>
  <c r="J184" i="4" s="1"/>
  <c r="B323" i="4"/>
  <c r="A324" i="5" s="1"/>
  <c r="A324" i="4"/>
  <c r="E323" i="4"/>
  <c r="E324" i="4" l="1"/>
  <c r="B324" i="4"/>
  <c r="A325" i="5" s="1"/>
  <c r="A325" i="4"/>
  <c r="C323" i="4" a="1"/>
  <c r="C323" i="4" s="1"/>
  <c r="D323" i="4" s="1"/>
  <c r="F184" i="4"/>
  <c r="I184" i="4"/>
  <c r="L184" i="4"/>
  <c r="G184" i="4"/>
  <c r="B185" i="5" l="1"/>
  <c r="H184" i="4"/>
  <c r="K184" i="4" s="1"/>
  <c r="J185" i="4" s="1"/>
  <c r="C324" i="4" a="1"/>
  <c r="C324" i="4" s="1"/>
  <c r="D324" i="4" s="1"/>
  <c r="A326" i="4"/>
  <c r="E325" i="4"/>
  <c r="B325" i="4"/>
  <c r="A326" i="5" s="1"/>
  <c r="C325" i="4" l="1" a="1"/>
  <c r="C325" i="4" s="1"/>
  <c r="D325" i="4" s="1"/>
  <c r="B326" i="4"/>
  <c r="A327" i="5" s="1"/>
  <c r="A327" i="4"/>
  <c r="C326" i="4" a="1"/>
  <c r="C326" i="4" s="1"/>
  <c r="D326" i="4" s="1"/>
  <c r="E326" i="4"/>
  <c r="L185" i="4"/>
  <c r="F185" i="4"/>
  <c r="I185" i="4"/>
  <c r="G185" i="4"/>
  <c r="H185" i="4" l="1"/>
  <c r="K185" i="4" s="1"/>
  <c r="J186" i="4" s="1"/>
  <c r="I186" i="4" s="1"/>
  <c r="G186" i="4"/>
  <c r="F186" i="4"/>
  <c r="H186" i="4"/>
  <c r="L186" i="4"/>
  <c r="A328" i="4"/>
  <c r="E327" i="4"/>
  <c r="B327" i="4"/>
  <c r="A328" i="5" s="1"/>
  <c r="B186" i="5"/>
  <c r="K186" i="4" l="1"/>
  <c r="J187" i="4" s="1"/>
  <c r="B187" i="5"/>
  <c r="F187" i="4"/>
  <c r="G187" i="4"/>
  <c r="I187" i="4"/>
  <c r="H187" i="4"/>
  <c r="L187" i="4"/>
  <c r="C327" i="4" a="1"/>
  <c r="C327" i="4" s="1"/>
  <c r="D327" i="4" s="1"/>
  <c r="A329" i="4"/>
  <c r="E328" i="4"/>
  <c r="B328" i="4"/>
  <c r="A329" i="5" s="1"/>
  <c r="K187" i="4" l="1"/>
  <c r="J188" i="4" s="1"/>
  <c r="I188" i="4" s="1"/>
  <c r="L188" i="4"/>
  <c r="G188" i="4"/>
  <c r="F188" i="4"/>
  <c r="C328" i="4" a="1"/>
  <c r="C328" i="4" s="1"/>
  <c r="D328" i="4" s="1"/>
  <c r="E329" i="4"/>
  <c r="B329" i="4"/>
  <c r="A330" i="5" s="1"/>
  <c r="A330" i="4"/>
  <c r="B188" i="5"/>
  <c r="B189" i="5" l="1"/>
  <c r="C329" i="4" a="1"/>
  <c r="C329" i="4" s="1"/>
  <c r="D329" i="4" s="1"/>
  <c r="E330" i="4"/>
  <c r="B330" i="4"/>
  <c r="A331" i="5" s="1"/>
  <c r="A331" i="4"/>
  <c r="H188" i="4"/>
  <c r="K188" i="4" s="1"/>
  <c r="J189" i="4" s="1"/>
  <c r="A332" i="4" l="1"/>
  <c r="B331" i="4"/>
  <c r="A332" i="5" s="1"/>
  <c r="E331" i="4"/>
  <c r="I189" i="4"/>
  <c r="G189" i="4"/>
  <c r="F189" i="4"/>
  <c r="L189" i="4"/>
  <c r="C330" i="4" a="1"/>
  <c r="C330" i="4" s="1"/>
  <c r="D330" i="4" s="1"/>
  <c r="H189" i="4" l="1"/>
  <c r="K189" i="4" s="1"/>
  <c r="J190" i="4" s="1"/>
  <c r="G190" i="4"/>
  <c r="L190" i="4"/>
  <c r="F190" i="4"/>
  <c r="I190" i="4"/>
  <c r="H190" i="4"/>
  <c r="B190" i="5"/>
  <c r="C331" i="4" a="1"/>
  <c r="C331" i="4" s="1"/>
  <c r="D331" i="4" s="1"/>
  <c r="B332" i="4"/>
  <c r="A333" i="5" s="1"/>
  <c r="E332" i="4"/>
  <c r="A333" i="4"/>
  <c r="K190" i="4" l="1"/>
  <c r="J191" i="4" s="1"/>
  <c r="L191" i="4" s="1"/>
  <c r="I191" i="4"/>
  <c r="G191" i="4"/>
  <c r="F191" i="4"/>
  <c r="A334" i="4"/>
  <c r="B333" i="4"/>
  <c r="A334" i="5" s="1"/>
  <c r="E333" i="4"/>
  <c r="C332" i="4" a="1"/>
  <c r="C332" i="4" s="1"/>
  <c r="D332" i="4" s="1"/>
  <c r="B191" i="5"/>
  <c r="B192" i="5" l="1"/>
  <c r="A335" i="4"/>
  <c r="E334" i="4"/>
  <c r="B334" i="4"/>
  <c r="A335" i="5" s="1"/>
  <c r="C333" i="4" a="1"/>
  <c r="C333" i="4" s="1"/>
  <c r="D333" i="4" s="1"/>
  <c r="H191" i="4"/>
  <c r="K191" i="4" s="1"/>
  <c r="J192" i="4" s="1"/>
  <c r="L192" i="4" l="1"/>
  <c r="I192" i="4"/>
  <c r="G192" i="4"/>
  <c r="F192" i="4"/>
  <c r="C334" i="4" a="1"/>
  <c r="C334" i="4" s="1"/>
  <c r="D334" i="4" s="1"/>
  <c r="E335" i="4"/>
  <c r="B335" i="4"/>
  <c r="A336" i="5" s="1"/>
  <c r="A336" i="4"/>
  <c r="C335" i="4" l="1" a="1"/>
  <c r="C335" i="4" s="1"/>
  <c r="D335" i="4" s="1"/>
  <c r="A337" i="4"/>
  <c r="E336" i="4"/>
  <c r="B336" i="4"/>
  <c r="A337" i="5" s="1"/>
  <c r="B193" i="5"/>
  <c r="H192" i="4"/>
  <c r="K192" i="4" s="1"/>
  <c r="J193" i="4" s="1"/>
  <c r="B337" i="4" l="1"/>
  <c r="A338" i="5" s="1"/>
  <c r="E337" i="4"/>
  <c r="A338" i="4"/>
  <c r="C337" i="4" a="1"/>
  <c r="C337" i="4" s="1"/>
  <c r="D337" i="4" s="1"/>
  <c r="F193" i="4"/>
  <c r="L193" i="4"/>
  <c r="G193" i="4"/>
  <c r="I193" i="4"/>
  <c r="C336" i="4" a="1"/>
  <c r="C336" i="4" s="1"/>
  <c r="D336" i="4" s="1"/>
  <c r="H193" i="4" l="1"/>
  <c r="K193" i="4" s="1"/>
  <c r="J194" i="4" s="1"/>
  <c r="G194" i="4"/>
  <c r="L194" i="4"/>
  <c r="F194" i="4" s="1"/>
  <c r="I194" i="4"/>
  <c r="E338" i="4"/>
  <c r="B338" i="4"/>
  <c r="A339" i="5" s="1"/>
  <c r="A339" i="4"/>
  <c r="B194" i="5"/>
  <c r="B195" i="5" l="1"/>
  <c r="H194" i="4"/>
  <c r="K194" i="4" s="1"/>
  <c r="J195" i="4" s="1"/>
  <c r="C338" i="4" a="1"/>
  <c r="C338" i="4" s="1"/>
  <c r="D338" i="4" s="1"/>
  <c r="A340" i="4"/>
  <c r="B339" i="4"/>
  <c r="A340" i="5" s="1"/>
  <c r="E339" i="4"/>
  <c r="C339" i="4" l="1" a="1"/>
  <c r="C339" i="4" s="1"/>
  <c r="D339" i="4" s="1"/>
  <c r="B340" i="4"/>
  <c r="A341" i="5" s="1"/>
  <c r="A341" i="4"/>
  <c r="E340" i="4"/>
  <c r="C340" i="4" a="1"/>
  <c r="C340" i="4" s="1"/>
  <c r="D340" i="4" s="1"/>
  <c r="G195" i="4"/>
  <c r="F195" i="4"/>
  <c r="H195" i="4" s="1"/>
  <c r="I195" i="4"/>
  <c r="L195" i="4"/>
  <c r="K195" i="4" l="1"/>
  <c r="J196" i="4" s="1"/>
  <c r="I196" i="4"/>
  <c r="G196" i="4"/>
  <c r="F196" i="4"/>
  <c r="L196" i="4"/>
  <c r="H196" i="4"/>
  <c r="K196" i="4" s="1"/>
  <c r="J197" i="4" s="1"/>
  <c r="B196" i="5"/>
  <c r="A342" i="4"/>
  <c r="E341" i="4"/>
  <c r="B341" i="4"/>
  <c r="A342" i="5" s="1"/>
  <c r="B197" i="5" l="1"/>
  <c r="L197" i="4"/>
  <c r="I197" i="4"/>
  <c r="G197" i="4"/>
  <c r="F197" i="4"/>
  <c r="A343" i="4"/>
  <c r="E342" i="4"/>
  <c r="B342" i="4"/>
  <c r="A343" i="5" s="1"/>
  <c r="C341" i="4" a="1"/>
  <c r="C341" i="4" s="1"/>
  <c r="D341" i="4" s="1"/>
  <c r="B198" i="5" l="1"/>
  <c r="H197" i="4"/>
  <c r="K197" i="4" s="1"/>
  <c r="J198" i="4" s="1"/>
  <c r="F198" i="4" s="1"/>
  <c r="I198" i="4"/>
  <c r="G198" i="4"/>
  <c r="C342" i="4" a="1"/>
  <c r="C342" i="4" s="1"/>
  <c r="D342" i="4" s="1"/>
  <c r="B343" i="4"/>
  <c r="A344" i="5" s="1"/>
  <c r="A344" i="4"/>
  <c r="E343" i="4"/>
  <c r="L198" i="4" l="1"/>
  <c r="H198" i="4"/>
  <c r="K198" i="4" s="1"/>
  <c r="J199" i="4" s="1"/>
  <c r="I199" i="4" s="1"/>
  <c r="F199" i="4"/>
  <c r="L199" i="4"/>
  <c r="G199" i="4"/>
  <c r="E344" i="4"/>
  <c r="A345" i="4"/>
  <c r="B344" i="4"/>
  <c r="A345" i="5" s="1"/>
  <c r="C343" i="4" a="1"/>
  <c r="C343" i="4" s="1"/>
  <c r="D343" i="4" s="1"/>
  <c r="B199" i="5"/>
  <c r="A346" i="4" l="1"/>
  <c r="E345" i="4"/>
  <c r="B345" i="4"/>
  <c r="A346" i="5" s="1"/>
  <c r="B200" i="5"/>
  <c r="C344" i="4" a="1"/>
  <c r="C344" i="4" s="1"/>
  <c r="D344" i="4" s="1"/>
  <c r="H199" i="4"/>
  <c r="K199" i="4" s="1"/>
  <c r="J200" i="4" s="1"/>
  <c r="F200" i="4" l="1"/>
  <c r="I200" i="4"/>
  <c r="G200" i="4"/>
  <c r="L200" i="4"/>
  <c r="H200" i="4"/>
  <c r="C345" i="4" a="1"/>
  <c r="C345" i="4" s="1"/>
  <c r="D345" i="4" s="1"/>
  <c r="B346" i="4"/>
  <c r="A347" i="5" s="1"/>
  <c r="A347" i="4"/>
  <c r="E346" i="4"/>
  <c r="K200" i="4" l="1"/>
  <c r="J201" i="4" s="1"/>
  <c r="I201" i="4" s="1"/>
  <c r="L201" i="4"/>
  <c r="G201" i="4"/>
  <c r="B347" i="4"/>
  <c r="A348" i="5" s="1"/>
  <c r="A348" i="4"/>
  <c r="E347" i="4"/>
  <c r="C346" i="4" a="1"/>
  <c r="C346" i="4" s="1"/>
  <c r="D346" i="4" s="1"/>
  <c r="B201" i="5"/>
  <c r="F201" i="4" l="1"/>
  <c r="B202" i="5"/>
  <c r="C347" i="4" a="1"/>
  <c r="C347" i="4" s="1"/>
  <c r="D347" i="4" s="1"/>
  <c r="B348" i="4"/>
  <c r="A349" i="5" s="1"/>
  <c r="A349" i="4"/>
  <c r="E348" i="4"/>
  <c r="C348" i="4" a="1"/>
  <c r="C348" i="4" s="1"/>
  <c r="D348" i="4" s="1"/>
  <c r="H201" i="4"/>
  <c r="K201" i="4" s="1"/>
  <c r="J202" i="4" s="1"/>
  <c r="I202" i="4" l="1"/>
  <c r="L202" i="4"/>
  <c r="G202" i="4"/>
  <c r="F202" i="4"/>
  <c r="B203" i="5" s="1"/>
  <c r="E349" i="4"/>
  <c r="B349" i="4"/>
  <c r="A350" i="5" s="1"/>
  <c r="A350" i="4"/>
  <c r="E350" i="4" l="1"/>
  <c r="A351" i="4"/>
  <c r="B350" i="4"/>
  <c r="A351" i="5" s="1"/>
  <c r="C349" i="4" a="1"/>
  <c r="C349" i="4" s="1"/>
  <c r="D349" i="4" s="1"/>
  <c r="H202" i="4"/>
  <c r="K202" i="4" s="1"/>
  <c r="J203" i="4" s="1"/>
  <c r="G203" i="4" l="1"/>
  <c r="F203" i="4"/>
  <c r="H203" i="4" s="1"/>
  <c r="I203" i="4"/>
  <c r="L203" i="4"/>
  <c r="C350" i="4" a="1"/>
  <c r="C350" i="4" s="1"/>
  <c r="D350" i="4" s="1"/>
  <c r="A352" i="4"/>
  <c r="B351" i="4"/>
  <c r="A352" i="5" s="1"/>
  <c r="E351" i="4"/>
  <c r="K203" i="4" l="1"/>
  <c r="J204" i="4" s="1"/>
  <c r="I204" i="4"/>
  <c r="L204" i="4"/>
  <c r="G204" i="4"/>
  <c r="F204" i="4"/>
  <c r="C351" i="4" a="1"/>
  <c r="C351" i="4" s="1"/>
  <c r="D351" i="4" s="1"/>
  <c r="A353" i="4"/>
  <c r="E352" i="4"/>
  <c r="B352" i="4"/>
  <c r="A353" i="5" s="1"/>
  <c r="B204" i="5"/>
  <c r="B205" i="5" l="1"/>
  <c r="C352" i="4" a="1"/>
  <c r="C352" i="4" s="1"/>
  <c r="D352" i="4" s="1"/>
  <c r="B353" i="4"/>
  <c r="A354" i="5" s="1"/>
  <c r="A354" i="4"/>
  <c r="E353" i="4"/>
  <c r="H204" i="4"/>
  <c r="K204" i="4" s="1"/>
  <c r="J205" i="4" s="1"/>
  <c r="L205" i="4" l="1"/>
  <c r="I205" i="4"/>
  <c r="F205" i="4"/>
  <c r="G205" i="4"/>
  <c r="A355" i="4"/>
  <c r="E354" i="4"/>
  <c r="B354" i="4"/>
  <c r="A355" i="5" s="1"/>
  <c r="C353" i="4" a="1"/>
  <c r="C353" i="4" s="1"/>
  <c r="D353" i="4" s="1"/>
  <c r="B206" i="5" l="1"/>
  <c r="C354" i="4" a="1"/>
  <c r="C354" i="4" s="1"/>
  <c r="D354" i="4" s="1"/>
  <c r="H205" i="4"/>
  <c r="K205" i="4" s="1"/>
  <c r="J206" i="4" s="1"/>
  <c r="B355" i="4"/>
  <c r="A356" i="5" s="1"/>
  <c r="A356" i="4"/>
  <c r="E355" i="4"/>
  <c r="A357" i="4" l="1"/>
  <c r="E356" i="4"/>
  <c r="B356" i="4"/>
  <c r="A357" i="5" s="1"/>
  <c r="C355" i="4" a="1"/>
  <c r="C355" i="4" s="1"/>
  <c r="D355" i="4" s="1"/>
  <c r="G206" i="4"/>
  <c r="I206" i="4"/>
  <c r="L206" i="4"/>
  <c r="F206" i="4" s="1"/>
  <c r="B207" i="5" l="1"/>
  <c r="H206" i="4"/>
  <c r="K206" i="4" s="1"/>
  <c r="J207" i="4" s="1"/>
  <c r="C356" i="4" a="1"/>
  <c r="C356" i="4" s="1"/>
  <c r="D356" i="4" s="1"/>
  <c r="A358" i="4"/>
  <c r="E357" i="4"/>
  <c r="B357" i="4"/>
  <c r="A358" i="5" s="1"/>
  <c r="C357" i="4" l="1" a="1"/>
  <c r="C357" i="4" s="1"/>
  <c r="D357" i="4" s="1"/>
  <c r="B358" i="4"/>
  <c r="A359" i="5" s="1"/>
  <c r="E358" i="4"/>
  <c r="C358" i="4" a="1"/>
  <c r="C358" i="4" s="1"/>
  <c r="D358" i="4" s="1"/>
  <c r="A359" i="4"/>
  <c r="F207" i="4"/>
  <c r="I207" i="4"/>
  <c r="G207" i="4"/>
  <c r="L207" i="4"/>
  <c r="H207" i="4"/>
  <c r="K207" i="4" l="1"/>
  <c r="J208" i="4" s="1"/>
  <c r="L208" i="4" s="1"/>
  <c r="F208" i="4"/>
  <c r="G208" i="4"/>
  <c r="H208" i="4" s="1"/>
  <c r="I208" i="4"/>
  <c r="A360" i="4"/>
  <c r="B359" i="4"/>
  <c r="A360" i="5" s="1"/>
  <c r="E359" i="4"/>
  <c r="B208" i="5"/>
  <c r="K208" i="4" l="1"/>
  <c r="J209" i="4" s="1"/>
  <c r="I209" i="4"/>
  <c r="G209" i="4"/>
  <c r="L209" i="4"/>
  <c r="F209" i="4"/>
  <c r="B210" i="5" s="1"/>
  <c r="E360" i="4"/>
  <c r="B360" i="4"/>
  <c r="A361" i="5" s="1"/>
  <c r="A361" i="4"/>
  <c r="C359" i="4" a="1"/>
  <c r="C359" i="4" s="1"/>
  <c r="D359" i="4" s="1"/>
  <c r="B209" i="5"/>
  <c r="H209" i="4" l="1"/>
  <c r="K209" i="4" s="1"/>
  <c r="J210" i="4" s="1"/>
  <c r="G210" i="4" s="1"/>
  <c r="L210" i="4"/>
  <c r="F210" i="4"/>
  <c r="I210" i="4"/>
  <c r="E361" i="4"/>
  <c r="A362" i="4"/>
  <c r="B361" i="4"/>
  <c r="A362" i="5" s="1"/>
  <c r="C360" i="4" a="1"/>
  <c r="C360" i="4" s="1"/>
  <c r="D360" i="4" s="1"/>
  <c r="H210" i="4" l="1"/>
  <c r="K210" i="4" s="1"/>
  <c r="J211" i="4" s="1"/>
  <c r="L211" i="4"/>
  <c r="F211" i="4"/>
  <c r="I211" i="4"/>
  <c r="G211" i="4"/>
  <c r="H211" i="4" s="1"/>
  <c r="C361" i="4" a="1"/>
  <c r="C361" i="4" s="1"/>
  <c r="D361" i="4" s="1"/>
  <c r="B362" i="4"/>
  <c r="A363" i="5" s="1"/>
  <c r="E362" i="4"/>
  <c r="A363" i="4"/>
  <c r="B211" i="5"/>
  <c r="C362" i="4" l="1" a="1"/>
  <c r="C362" i="4" s="1"/>
  <c r="D362" i="4" s="1"/>
  <c r="K211" i="4"/>
  <c r="J212" i="4" s="1"/>
  <c r="L212" i="4" s="1"/>
  <c r="G212" i="4"/>
  <c r="F212" i="4"/>
  <c r="A364" i="4"/>
  <c r="E363" i="4"/>
  <c r="B363" i="4"/>
  <c r="A364" i="5" s="1"/>
  <c r="B212" i="5"/>
  <c r="I212" i="4" l="1"/>
  <c r="B213" i="5" s="1"/>
  <c r="C363" i="4" a="1"/>
  <c r="C363" i="4" s="1"/>
  <c r="D363" i="4" s="1"/>
  <c r="H212" i="4"/>
  <c r="K212" i="4" s="1"/>
  <c r="J213" i="4" s="1"/>
  <c r="E364" i="4"/>
  <c r="B364" i="4"/>
  <c r="A365" i="5" s="1"/>
  <c r="A365" i="4"/>
  <c r="A366" i="4" l="1"/>
  <c r="E365" i="4"/>
  <c r="B365" i="4"/>
  <c r="A366" i="5" s="1"/>
  <c r="C364" i="4" a="1"/>
  <c r="C364" i="4" s="1"/>
  <c r="D364" i="4" s="1"/>
  <c r="F213" i="4"/>
  <c r="I213" i="4"/>
  <c r="L213" i="4"/>
  <c r="G213" i="4"/>
  <c r="B214" i="5" l="1"/>
  <c r="H213" i="4"/>
  <c r="K213" i="4" s="1"/>
  <c r="J214" i="4" s="1"/>
  <c r="C365" i="4" a="1"/>
  <c r="C365" i="4" s="1"/>
  <c r="D365" i="4" s="1"/>
  <c r="B366" i="4"/>
  <c r="A367" i="5" s="1"/>
  <c r="A367" i="4"/>
  <c r="E366" i="4"/>
  <c r="C366" i="4" l="1" a="1"/>
  <c r="C366" i="4" s="1"/>
  <c r="D366" i="4" s="1"/>
  <c r="E367" i="4"/>
  <c r="A368" i="4"/>
  <c r="B367" i="4"/>
  <c r="A368" i="5" s="1"/>
  <c r="L214" i="4"/>
  <c r="I214" i="4"/>
  <c r="G214" i="4"/>
  <c r="F214" i="4"/>
  <c r="B215" i="5" l="1"/>
  <c r="H214" i="4"/>
  <c r="K214" i="4" s="1"/>
  <c r="J215" i="4" s="1"/>
  <c r="B368" i="4"/>
  <c r="A369" i="5" s="1"/>
  <c r="A369" i="4"/>
  <c r="E368" i="4"/>
  <c r="C367" i="4" a="1"/>
  <c r="C367" i="4" s="1"/>
  <c r="D367" i="4" s="1"/>
  <c r="B369" i="4" l="1"/>
  <c r="A370" i="5" s="1"/>
  <c r="A370" i="4"/>
  <c r="E369" i="4"/>
  <c r="C368" i="4" a="1"/>
  <c r="C368" i="4" s="1"/>
  <c r="D368" i="4" s="1"/>
  <c r="F215" i="4"/>
  <c r="I215" i="4"/>
  <c r="G215" i="4"/>
  <c r="L215" i="4"/>
  <c r="H215" i="4"/>
  <c r="K215" i="4" l="1"/>
  <c r="J216" i="4" s="1"/>
  <c r="I216" i="4"/>
  <c r="G216" i="4"/>
  <c r="F216" i="4"/>
  <c r="B217" i="5" s="1"/>
  <c r="L216" i="4"/>
  <c r="H216" i="4"/>
  <c r="K216" i="4" s="1"/>
  <c r="J217" i="4" s="1"/>
  <c r="E370" i="4"/>
  <c r="B370" i="4"/>
  <c r="A371" i="5" s="1"/>
  <c r="A371" i="4"/>
  <c r="C369" i="4" a="1"/>
  <c r="C369" i="4" s="1"/>
  <c r="D369" i="4" s="1"/>
  <c r="B216" i="5"/>
  <c r="C370" i="4" l="1" a="1"/>
  <c r="C370" i="4" s="1"/>
  <c r="D370" i="4" s="1"/>
  <c r="I217" i="4"/>
  <c r="F217" i="4"/>
  <c r="L217" i="4"/>
  <c r="G217" i="4"/>
  <c r="H217" i="4" s="1"/>
  <c r="K217" i="4" s="1"/>
  <c r="J218" i="4" s="1"/>
  <c r="A372" i="4"/>
  <c r="E371" i="4"/>
  <c r="B371" i="4"/>
  <c r="A372" i="5" s="1"/>
  <c r="B218" i="5" l="1"/>
  <c r="L218" i="4"/>
  <c r="F218" i="4" s="1"/>
  <c r="B219" i="5" s="1"/>
  <c r="G218" i="4"/>
  <c r="I218" i="4"/>
  <c r="C371" i="4" a="1"/>
  <c r="C371" i="4" s="1"/>
  <c r="D371" i="4" s="1"/>
  <c r="B372" i="4"/>
  <c r="A373" i="5" s="1"/>
  <c r="E372" i="4"/>
  <c r="A373" i="4"/>
  <c r="A374" i="4" l="1"/>
  <c r="E373" i="4"/>
  <c r="B373" i="4"/>
  <c r="A374" i="5" s="1"/>
  <c r="C372" i="4" a="1"/>
  <c r="C372" i="4" s="1"/>
  <c r="D372" i="4" s="1"/>
  <c r="H218" i="4"/>
  <c r="K218" i="4" s="1"/>
  <c r="J219" i="4" s="1"/>
  <c r="G219" i="4" l="1"/>
  <c r="F219" i="4"/>
  <c r="L219" i="4"/>
  <c r="I219" i="4"/>
  <c r="C373" i="4" a="1"/>
  <c r="C373" i="4" s="1"/>
  <c r="D373" i="4" s="1"/>
  <c r="A375" i="4"/>
  <c r="E374" i="4"/>
  <c r="B374" i="4"/>
  <c r="A375" i="5" s="1"/>
  <c r="C374" i="4" l="1" a="1"/>
  <c r="C374" i="4" s="1"/>
  <c r="D374" i="4" s="1"/>
  <c r="B375" i="4"/>
  <c r="A376" i="5" s="1"/>
  <c r="A376" i="4"/>
  <c r="E375" i="4"/>
  <c r="B220" i="5"/>
  <c r="H219" i="4"/>
  <c r="K219" i="4" s="1"/>
  <c r="J220" i="4" s="1"/>
  <c r="L220" i="4" l="1"/>
  <c r="F220" i="4"/>
  <c r="G220" i="4"/>
  <c r="I220" i="4"/>
  <c r="E376" i="4"/>
  <c r="A377" i="4"/>
  <c r="B376" i="4"/>
  <c r="A377" i="5" s="1"/>
  <c r="C375" i="4" a="1"/>
  <c r="C375" i="4" s="1"/>
  <c r="D375" i="4" s="1"/>
  <c r="C376" i="4" l="1" a="1"/>
  <c r="C376" i="4" s="1"/>
  <c r="D376" i="4" s="1"/>
  <c r="A378" i="4"/>
  <c r="E377" i="4"/>
  <c r="B377" i="4"/>
  <c r="A378" i="5" s="1"/>
  <c r="B221" i="5"/>
  <c r="H220" i="4"/>
  <c r="K220" i="4" s="1"/>
  <c r="J221" i="4" s="1"/>
  <c r="I221" i="4" l="1"/>
  <c r="G221" i="4"/>
  <c r="F221" i="4"/>
  <c r="B222" i="5" s="1"/>
  <c r="L221" i="4"/>
  <c r="C377" i="4" a="1"/>
  <c r="C377" i="4" s="1"/>
  <c r="D377" i="4" s="1"/>
  <c r="B378" i="4"/>
  <c r="A379" i="5" s="1"/>
  <c r="A379" i="4"/>
  <c r="E378" i="4"/>
  <c r="A380" i="4" l="1"/>
  <c r="E379" i="4"/>
  <c r="B379" i="4"/>
  <c r="A380" i="5" s="1"/>
  <c r="C378" i="4" a="1"/>
  <c r="C378" i="4" s="1"/>
  <c r="D378" i="4" s="1"/>
  <c r="H221" i="4"/>
  <c r="K221" i="4" s="1"/>
  <c r="J222" i="4" s="1"/>
  <c r="I222" i="4" l="1"/>
  <c r="F222" i="4"/>
  <c r="B223" i="5" s="1"/>
  <c r="L222" i="4"/>
  <c r="G222" i="4"/>
  <c r="C379" i="4" a="1"/>
  <c r="C379" i="4" s="1"/>
  <c r="D379" i="4" s="1"/>
  <c r="A381" i="4"/>
  <c r="E380" i="4"/>
  <c r="B380" i="4"/>
  <c r="A381" i="5" s="1"/>
  <c r="H222" i="4" l="1"/>
  <c r="K222" i="4" s="1"/>
  <c r="J223" i="4" s="1"/>
  <c r="C380" i="4" a="1"/>
  <c r="C380" i="4" s="1"/>
  <c r="D380" i="4" s="1"/>
  <c r="E381" i="4"/>
  <c r="B381" i="4"/>
  <c r="A382" i="5" s="1"/>
  <c r="A382" i="4"/>
  <c r="B382" i="4" l="1"/>
  <c r="A383" i="5" s="1"/>
  <c r="E382" i="4"/>
  <c r="A383" i="4"/>
  <c r="C381" i="4" a="1"/>
  <c r="C381" i="4" s="1"/>
  <c r="D381" i="4" s="1"/>
  <c r="G223" i="4"/>
  <c r="I223" i="4"/>
  <c r="F223" i="4"/>
  <c r="L223" i="4"/>
  <c r="B224" i="5" l="1"/>
  <c r="H223" i="4"/>
  <c r="K223" i="4" s="1"/>
  <c r="J224" i="4" s="1"/>
  <c r="L224" i="4" s="1"/>
  <c r="E383" i="4"/>
  <c r="B383" i="4"/>
  <c r="A384" i="5" s="1"/>
  <c r="A384" i="4"/>
  <c r="C382" i="4" a="1"/>
  <c r="C382" i="4" s="1"/>
  <c r="D382" i="4" s="1"/>
  <c r="F224" i="4" l="1"/>
  <c r="C383" i="4" a="1"/>
  <c r="C383" i="4" s="1"/>
  <c r="D383" i="4" s="1"/>
  <c r="G224" i="4"/>
  <c r="I224" i="4"/>
  <c r="B225" i="5" s="1"/>
  <c r="B384" i="4"/>
  <c r="A385" i="5" s="1"/>
  <c r="A385" i="4"/>
  <c r="E384" i="4"/>
  <c r="H224" i="4"/>
  <c r="K224" i="4" s="1"/>
  <c r="J225" i="4" s="1"/>
  <c r="L225" i="4" l="1"/>
  <c r="I225" i="4"/>
  <c r="G225" i="4"/>
  <c r="F225" i="4"/>
  <c r="H225" i="4"/>
  <c r="B385" i="4"/>
  <c r="A386" i="5" s="1"/>
  <c r="A386" i="4"/>
  <c r="E385" i="4"/>
  <c r="C384" i="4" a="1"/>
  <c r="C384" i="4" s="1"/>
  <c r="D384" i="4" s="1"/>
  <c r="K225" i="4" l="1"/>
  <c r="J226" i="4" s="1"/>
  <c r="L226" i="4" s="1"/>
  <c r="I226" i="4"/>
  <c r="F226" i="4"/>
  <c r="G226" i="4"/>
  <c r="C385" i="4" a="1"/>
  <c r="C385" i="4" s="1"/>
  <c r="D385" i="4" s="1"/>
  <c r="B386" i="4"/>
  <c r="A387" i="5" s="1"/>
  <c r="E386" i="4"/>
  <c r="A387" i="4"/>
  <c r="B226" i="5"/>
  <c r="B227" i="5" l="1"/>
  <c r="B387" i="4"/>
  <c r="A388" i="5" s="1"/>
  <c r="A388" i="4"/>
  <c r="E387" i="4"/>
  <c r="C386" i="4" a="1"/>
  <c r="C386" i="4" s="1"/>
  <c r="D386" i="4" s="1"/>
  <c r="H226" i="4"/>
  <c r="K226" i="4" s="1"/>
  <c r="J227" i="4" s="1"/>
  <c r="F227" i="4" l="1"/>
  <c r="L227" i="4"/>
  <c r="I227" i="4"/>
  <c r="G227" i="4"/>
  <c r="H227" i="4" s="1"/>
  <c r="E388" i="4"/>
  <c r="B388" i="4"/>
  <c r="A389" i="5" s="1"/>
  <c r="A389" i="4"/>
  <c r="C387" i="4" a="1"/>
  <c r="C387" i="4" s="1"/>
  <c r="D387" i="4" s="1"/>
  <c r="K227" i="4" l="1"/>
  <c r="J228" i="4" s="1"/>
  <c r="G228" i="4"/>
  <c r="F228" i="4"/>
  <c r="L228" i="4"/>
  <c r="I228" i="4"/>
  <c r="B389" i="4"/>
  <c r="A390" i="5" s="1"/>
  <c r="A390" i="4"/>
  <c r="E389" i="4"/>
  <c r="C388" i="4" a="1"/>
  <c r="C388" i="4" s="1"/>
  <c r="D388" i="4" s="1"/>
  <c r="B228" i="5"/>
  <c r="C389" i="4" l="1" a="1"/>
  <c r="C389" i="4" s="1"/>
  <c r="D389" i="4" s="1"/>
  <c r="E390" i="4"/>
  <c r="A391" i="4"/>
  <c r="B390" i="4"/>
  <c r="A391" i="5" s="1"/>
  <c r="B229" i="5"/>
  <c r="H228" i="4"/>
  <c r="K228" i="4" s="1"/>
  <c r="J229" i="4" s="1"/>
  <c r="I229" i="4" l="1"/>
  <c r="G229" i="4"/>
  <c r="F229" i="4"/>
  <c r="B230" i="5" s="1"/>
  <c r="L229" i="4"/>
  <c r="A392" i="4"/>
  <c r="B391" i="4"/>
  <c r="A392" i="5" s="1"/>
  <c r="E391" i="4"/>
  <c r="C390" i="4" a="1"/>
  <c r="C390" i="4" s="1"/>
  <c r="D390" i="4" s="1"/>
  <c r="C391" i="4" l="1" a="1"/>
  <c r="C391" i="4" s="1"/>
  <c r="D391" i="4" s="1"/>
  <c r="E392" i="4"/>
  <c r="B392" i="4"/>
  <c r="A393" i="5" s="1"/>
  <c r="A393" i="4"/>
  <c r="H229" i="4"/>
  <c r="K229" i="4" s="1"/>
  <c r="J230" i="4" s="1"/>
  <c r="C392" i="4" l="1" a="1"/>
  <c r="C392" i="4" s="1"/>
  <c r="D392" i="4" s="1"/>
  <c r="G230" i="4"/>
  <c r="L230" i="4"/>
  <c r="F230" i="4" s="1"/>
  <c r="B231" i="5" s="1"/>
  <c r="I230" i="4"/>
  <c r="E393" i="4"/>
  <c r="A394" i="4"/>
  <c r="B393" i="4"/>
  <c r="A394" i="5" s="1"/>
  <c r="C393" i="4" l="1" a="1"/>
  <c r="C393" i="4" s="1"/>
  <c r="D393" i="4" s="1"/>
  <c r="A395" i="4"/>
  <c r="E394" i="4"/>
  <c r="B394" i="4"/>
  <c r="A395" i="5" s="1"/>
  <c r="H230" i="4"/>
  <c r="K230" i="4" s="1"/>
  <c r="J231" i="4" s="1"/>
  <c r="C394" i="4" l="1" a="1"/>
  <c r="C394" i="4" s="1"/>
  <c r="D394" i="4" s="1"/>
  <c r="L231" i="4"/>
  <c r="I231" i="4"/>
  <c r="G231" i="4"/>
  <c r="F231" i="4"/>
  <c r="E395" i="4"/>
  <c r="A396" i="4"/>
  <c r="B395" i="4"/>
  <c r="A396" i="5" s="1"/>
  <c r="B232" i="5" l="1"/>
  <c r="A397" i="4"/>
  <c r="B396" i="4"/>
  <c r="A397" i="5" s="1"/>
  <c r="E396" i="4"/>
  <c r="H231" i="4"/>
  <c r="K231" i="4" s="1"/>
  <c r="J232" i="4" s="1"/>
  <c r="C395" i="4" a="1"/>
  <c r="C395" i="4" s="1"/>
  <c r="D395" i="4" s="1"/>
  <c r="L232" i="4" l="1"/>
  <c r="I232" i="4"/>
  <c r="G232" i="4"/>
  <c r="F232" i="4"/>
  <c r="C396" i="4" a="1"/>
  <c r="C396" i="4" s="1"/>
  <c r="D396" i="4" s="1"/>
  <c r="A398" i="4"/>
  <c r="E397" i="4"/>
  <c r="B397" i="4"/>
  <c r="A398" i="5" s="1"/>
  <c r="B233" i="5" l="1"/>
  <c r="C397" i="4" a="1"/>
  <c r="C397" i="4" s="1"/>
  <c r="D397" i="4" s="1"/>
  <c r="A399" i="4"/>
  <c r="E398" i="4"/>
  <c r="B398" i="4"/>
  <c r="A399" i="5" s="1"/>
  <c r="H232" i="4"/>
  <c r="K232" i="4" s="1"/>
  <c r="J233" i="4" s="1"/>
  <c r="F233" i="4" l="1"/>
  <c r="I233" i="4"/>
  <c r="L233" i="4"/>
  <c r="G233" i="4"/>
  <c r="C398" i="4" a="1"/>
  <c r="C398" i="4" s="1"/>
  <c r="D398" i="4" s="1"/>
  <c r="A400" i="4"/>
  <c r="E399" i="4"/>
  <c r="B399" i="4"/>
  <c r="A400" i="5" s="1"/>
  <c r="E400" i="4" l="1"/>
  <c r="B400" i="4"/>
  <c r="A401" i="5" s="1"/>
  <c r="A401" i="4"/>
  <c r="C399" i="4" a="1"/>
  <c r="C399" i="4" s="1"/>
  <c r="D399" i="4" s="1"/>
  <c r="B234" i="5"/>
  <c r="H233" i="4"/>
  <c r="K233" i="4" s="1"/>
  <c r="J234" i="4" s="1"/>
  <c r="L234" i="4" l="1"/>
  <c r="I234" i="4"/>
  <c r="F234" i="4"/>
  <c r="G234" i="4"/>
  <c r="B401" i="4"/>
  <c r="A402" i="5" s="1"/>
  <c r="A402" i="4"/>
  <c r="E401" i="4"/>
  <c r="C400" i="4" a="1"/>
  <c r="C400" i="4" s="1"/>
  <c r="D400" i="4" s="1"/>
  <c r="C401" i="4" l="1" a="1"/>
  <c r="C401" i="4" s="1"/>
  <c r="D401" i="4" s="1"/>
  <c r="B402" i="4"/>
  <c r="A403" i="5" s="1"/>
  <c r="A403" i="4"/>
  <c r="E402" i="4"/>
  <c r="B235" i="5"/>
  <c r="H234" i="4"/>
  <c r="K234" i="4" s="1"/>
  <c r="J235" i="4" s="1"/>
  <c r="G235" i="4" l="1"/>
  <c r="F235" i="4"/>
  <c r="L235" i="4"/>
  <c r="I235" i="4"/>
  <c r="E403" i="4"/>
  <c r="B403" i="4"/>
  <c r="A404" i="5" s="1"/>
  <c r="A404" i="4"/>
  <c r="C402" i="4" a="1"/>
  <c r="C402" i="4" s="1"/>
  <c r="D402" i="4" s="1"/>
  <c r="A405" i="4" l="1"/>
  <c r="B404" i="4"/>
  <c r="A405" i="5" s="1"/>
  <c r="E404" i="4"/>
  <c r="C403" i="4" a="1"/>
  <c r="C403" i="4" s="1"/>
  <c r="D403" i="4" s="1"/>
  <c r="B236" i="5"/>
  <c r="H235" i="4"/>
  <c r="K235" i="4" s="1"/>
  <c r="J236" i="4" s="1"/>
  <c r="C404" i="4" l="1" a="1"/>
  <c r="C404" i="4" s="1"/>
  <c r="D404" i="4" s="1"/>
  <c r="I236" i="4"/>
  <c r="G236" i="4"/>
  <c r="F236" i="4"/>
  <c r="B237" i="5" s="1"/>
  <c r="L236" i="4"/>
  <c r="H236" i="4"/>
  <c r="K236" i="4" s="1"/>
  <c r="J237" i="4" s="1"/>
  <c r="B405" i="4"/>
  <c r="A406" i="5" s="1"/>
  <c r="A406" i="4"/>
  <c r="E405" i="4"/>
  <c r="I237" i="4" l="1"/>
  <c r="L237" i="4"/>
  <c r="G237" i="4"/>
  <c r="F237" i="4"/>
  <c r="B238" i="5" s="1"/>
  <c r="C405" i="4" a="1"/>
  <c r="C405" i="4" s="1"/>
  <c r="D405" i="4" s="1"/>
  <c r="A407" i="4"/>
  <c r="B406" i="4"/>
  <c r="A407" i="5" s="1"/>
  <c r="E406" i="4"/>
  <c r="C406" i="4" l="1" a="1"/>
  <c r="C406" i="4" s="1"/>
  <c r="D406" i="4" s="1"/>
  <c r="B407" i="4"/>
  <c r="A408" i="5" s="1"/>
  <c r="A408" i="4"/>
  <c r="E407" i="4"/>
  <c r="H237" i="4"/>
  <c r="K237" i="4" s="1"/>
  <c r="J238" i="4" s="1"/>
  <c r="L238" i="4" l="1"/>
  <c r="F238" i="4"/>
  <c r="G238" i="4"/>
  <c r="I238" i="4"/>
  <c r="E408" i="4"/>
  <c r="A409" i="4"/>
  <c r="B408" i="4"/>
  <c r="A409" i="5" s="1"/>
  <c r="C407" i="4" a="1"/>
  <c r="C407" i="4" s="1"/>
  <c r="D407" i="4" s="1"/>
  <c r="B409" i="4" l="1"/>
  <c r="A410" i="5" s="1"/>
  <c r="A410" i="4"/>
  <c r="E409" i="4"/>
  <c r="C408" i="4" a="1"/>
  <c r="C408" i="4" s="1"/>
  <c r="D408" i="4" s="1"/>
  <c r="B239" i="5"/>
  <c r="H238" i="4"/>
  <c r="K238" i="4" s="1"/>
  <c r="J239" i="4" s="1"/>
  <c r="G239" i="4" l="1"/>
  <c r="L239" i="4"/>
  <c r="I239" i="4"/>
  <c r="F239" i="4"/>
  <c r="E410" i="4"/>
  <c r="B410" i="4"/>
  <c r="A411" i="5" s="1"/>
  <c r="A411" i="4"/>
  <c r="C409" i="4" a="1"/>
  <c r="C409" i="4" s="1"/>
  <c r="D409" i="4" s="1"/>
  <c r="A412" i="4" l="1"/>
  <c r="E411" i="4"/>
  <c r="B411" i="4"/>
  <c r="A412" i="5" s="1"/>
  <c r="B240" i="5"/>
  <c r="C410" i="4" a="1"/>
  <c r="C410" i="4" s="1"/>
  <c r="D410" i="4" s="1"/>
  <c r="H239" i="4"/>
  <c r="K239" i="4" s="1"/>
  <c r="J240" i="4" s="1"/>
  <c r="L240" i="4" l="1"/>
  <c r="F240" i="4"/>
  <c r="G240" i="4"/>
  <c r="H240" i="4" s="1"/>
  <c r="I240" i="4"/>
  <c r="C411" i="4" a="1"/>
  <c r="C411" i="4" s="1"/>
  <c r="D411" i="4" s="1"/>
  <c r="A413" i="4"/>
  <c r="E412" i="4"/>
  <c r="B412" i="4"/>
  <c r="A413" i="5" s="1"/>
  <c r="K240" i="4" l="1"/>
  <c r="J241" i="4" s="1"/>
  <c r="I241" i="4"/>
  <c r="L241" i="4"/>
  <c r="G241" i="4"/>
  <c r="F241" i="4"/>
  <c r="B242" i="5" s="1"/>
  <c r="C412" i="4" a="1"/>
  <c r="C412" i="4" s="1"/>
  <c r="D412" i="4" s="1"/>
  <c r="E413" i="4"/>
  <c r="B413" i="4"/>
  <c r="A414" i="5" s="1"/>
  <c r="A414" i="4"/>
  <c r="B241" i="5"/>
  <c r="A415" i="4" l="1"/>
  <c r="E414" i="4"/>
  <c r="B414" i="4"/>
  <c r="A415" i="5" s="1"/>
  <c r="C413" i="4" a="1"/>
  <c r="C413" i="4" s="1"/>
  <c r="D413" i="4" s="1"/>
  <c r="H241" i="4"/>
  <c r="K241" i="4" s="1"/>
  <c r="J242" i="4" s="1"/>
  <c r="I242" i="4" l="1"/>
  <c r="L242" i="4"/>
  <c r="F242" i="4" s="1"/>
  <c r="G242" i="4"/>
  <c r="C414" i="4" a="1"/>
  <c r="C414" i="4" s="1"/>
  <c r="D414" i="4" s="1"/>
  <c r="B415" i="4"/>
  <c r="A416" i="5" s="1"/>
  <c r="A416" i="4"/>
  <c r="E415" i="4"/>
  <c r="B243" i="5" l="1"/>
  <c r="H242" i="4"/>
  <c r="K242" i="4" s="1"/>
  <c r="J243" i="4" s="1"/>
  <c r="E416" i="4"/>
  <c r="B416" i="4"/>
  <c r="A417" i="5" s="1"/>
  <c r="A417" i="4"/>
  <c r="C415" i="4" a="1"/>
  <c r="C415" i="4" s="1"/>
  <c r="D415" i="4" s="1"/>
  <c r="A418" i="4" l="1"/>
  <c r="B417" i="4"/>
  <c r="A418" i="5" s="1"/>
  <c r="E417" i="4"/>
  <c r="C416" i="4" a="1"/>
  <c r="C416" i="4" s="1"/>
  <c r="D416" i="4" s="1"/>
  <c r="L243" i="4"/>
  <c r="G243" i="4"/>
  <c r="H243" i="4" s="1"/>
  <c r="F243" i="4"/>
  <c r="I243" i="4"/>
  <c r="K243" i="4" l="1"/>
  <c r="J244" i="4" s="1"/>
  <c r="L244" i="4"/>
  <c r="I244" i="4"/>
  <c r="G244" i="4"/>
  <c r="F244" i="4"/>
  <c r="B245" i="5" s="1"/>
  <c r="B244" i="5"/>
  <c r="C417" i="4" a="1"/>
  <c r="C417" i="4" s="1"/>
  <c r="D417" i="4" s="1"/>
  <c r="B418" i="4"/>
  <c r="A419" i="5" s="1"/>
  <c r="A419" i="4"/>
  <c r="E418" i="4"/>
  <c r="A420" i="4" l="1"/>
  <c r="B419" i="4"/>
  <c r="A420" i="5" s="1"/>
  <c r="E419" i="4"/>
  <c r="C419" i="4" a="1"/>
  <c r="C419" i="4" s="1"/>
  <c r="D419" i="4" s="1"/>
  <c r="C418" i="4" a="1"/>
  <c r="C418" i="4" s="1"/>
  <c r="D418" i="4" s="1"/>
  <c r="H244" i="4"/>
  <c r="K244" i="4" s="1"/>
  <c r="J245" i="4" s="1"/>
  <c r="L245" i="4" l="1"/>
  <c r="I245" i="4"/>
  <c r="G245" i="4"/>
  <c r="F245" i="4"/>
  <c r="H245" i="4"/>
  <c r="B420" i="4"/>
  <c r="A421" i="5" s="1"/>
  <c r="A421" i="4"/>
  <c r="E420" i="4"/>
  <c r="K245" i="4" l="1"/>
  <c r="J246" i="4" s="1"/>
  <c r="L246" i="4" s="1"/>
  <c r="G246" i="4"/>
  <c r="I246" i="4"/>
  <c r="F246" i="4"/>
  <c r="B421" i="4"/>
  <c r="A422" i="5" s="1"/>
  <c r="A422" i="4"/>
  <c r="E421" i="4"/>
  <c r="C420" i="4" a="1"/>
  <c r="C420" i="4" s="1"/>
  <c r="D420" i="4" s="1"/>
  <c r="B246" i="5"/>
  <c r="C421" i="4" l="1" a="1"/>
  <c r="C421" i="4" s="1"/>
  <c r="D421" i="4" s="1"/>
  <c r="B247" i="5"/>
  <c r="H246" i="4"/>
  <c r="K246" i="4" s="1"/>
  <c r="J247" i="4" s="1"/>
  <c r="E422" i="4"/>
  <c r="A423" i="4"/>
  <c r="B422" i="4"/>
  <c r="A423" i="5" s="1"/>
  <c r="B423" i="4" l="1"/>
  <c r="A424" i="5" s="1"/>
  <c r="A424" i="4"/>
  <c r="E423" i="4"/>
  <c r="C422" i="4" a="1"/>
  <c r="C422" i="4" s="1"/>
  <c r="D422" i="4" s="1"/>
  <c r="F247" i="4"/>
  <c r="G247" i="4"/>
  <c r="H247" i="4" s="1"/>
  <c r="L247" i="4"/>
  <c r="I247" i="4"/>
  <c r="C423" i="4" l="1" a="1"/>
  <c r="C423" i="4" s="1"/>
  <c r="D423" i="4" s="1"/>
  <c r="K247" i="4"/>
  <c r="J248" i="4" s="1"/>
  <c r="L248" i="4"/>
  <c r="I248" i="4"/>
  <c r="G248" i="4"/>
  <c r="F248" i="4"/>
  <c r="B249" i="5" s="1"/>
  <c r="B248" i="5"/>
  <c r="E424" i="4"/>
  <c r="A425" i="4"/>
  <c r="B424" i="4"/>
  <c r="A425" i="5" s="1"/>
  <c r="C424" i="4" l="1" a="1"/>
  <c r="C424" i="4" s="1"/>
  <c r="D424" i="4" s="1"/>
  <c r="A426" i="4"/>
  <c r="E425" i="4"/>
  <c r="B425" i="4"/>
  <c r="A426" i="5" s="1"/>
  <c r="H248" i="4"/>
  <c r="K248" i="4" s="1"/>
  <c r="J249" i="4" s="1"/>
  <c r="L249" i="4" l="1"/>
  <c r="I249" i="4"/>
  <c r="G249" i="4"/>
  <c r="F249" i="4"/>
  <c r="B250" i="5" s="1"/>
  <c r="C425" i="4" a="1"/>
  <c r="C425" i="4" s="1"/>
  <c r="D425" i="4" s="1"/>
  <c r="E426" i="4"/>
  <c r="B426" i="4"/>
  <c r="A427" i="5" s="1"/>
  <c r="A427" i="4"/>
  <c r="A428" i="4" l="1"/>
  <c r="E427" i="4"/>
  <c r="B427" i="4"/>
  <c r="A428" i="5" s="1"/>
  <c r="C426" i="4" a="1"/>
  <c r="C426" i="4" s="1"/>
  <c r="D426" i="4" s="1"/>
  <c r="H249" i="4"/>
  <c r="K249" i="4" s="1"/>
  <c r="J250" i="4" s="1"/>
  <c r="L250" i="4" l="1"/>
  <c r="I250" i="4"/>
  <c r="G250" i="4"/>
  <c r="F250" i="4"/>
  <c r="H250" i="4"/>
  <c r="K250" i="4" s="1"/>
  <c r="J251" i="4" s="1"/>
  <c r="E428" i="4"/>
  <c r="B428" i="4"/>
  <c r="A429" i="5" s="1"/>
  <c r="A429" i="4"/>
  <c r="C427" i="4" a="1"/>
  <c r="C427" i="4" s="1"/>
  <c r="D427" i="4" s="1"/>
  <c r="L251" i="4" l="1"/>
  <c r="F251" i="4"/>
  <c r="I251" i="4"/>
  <c r="G251" i="4"/>
  <c r="H251" i="4" s="1"/>
  <c r="E429" i="4"/>
  <c r="A430" i="4"/>
  <c r="B429" i="4"/>
  <c r="A430" i="5" s="1"/>
  <c r="C428" i="4" a="1"/>
  <c r="C428" i="4" s="1"/>
  <c r="D428" i="4" s="1"/>
  <c r="B251" i="5"/>
  <c r="K251" i="4" l="1"/>
  <c r="J252" i="4" s="1"/>
  <c r="F252" i="4"/>
  <c r="G252" i="4"/>
  <c r="I252" i="4"/>
  <c r="L252" i="4"/>
  <c r="B430" i="4"/>
  <c r="A431" i="5" s="1"/>
  <c r="A431" i="4"/>
  <c r="E430" i="4"/>
  <c r="C430" i="4" a="1"/>
  <c r="C430" i="4" s="1"/>
  <c r="D430" i="4" s="1"/>
  <c r="C429" i="4" a="1"/>
  <c r="C429" i="4" s="1"/>
  <c r="D429" i="4" s="1"/>
  <c r="B252" i="5"/>
  <c r="H252" i="4" l="1"/>
  <c r="K252" i="4" s="1"/>
  <c r="J253" i="4" s="1"/>
  <c r="L253" i="4"/>
  <c r="I253" i="4"/>
  <c r="G253" i="4"/>
  <c r="F253" i="4"/>
  <c r="B254" i="5" s="1"/>
  <c r="A432" i="4"/>
  <c r="E431" i="4"/>
  <c r="B431" i="4"/>
  <c r="A432" i="5" s="1"/>
  <c r="B253" i="5"/>
  <c r="H253" i="4" l="1"/>
  <c r="K253" i="4" s="1"/>
  <c r="J254" i="4" s="1"/>
  <c r="I254" i="4"/>
  <c r="G254" i="4"/>
  <c r="L254" i="4"/>
  <c r="F254" i="4" s="1"/>
  <c r="A433" i="4"/>
  <c r="E432" i="4"/>
  <c r="B432" i="4"/>
  <c r="A433" i="5" s="1"/>
  <c r="C431" i="4" a="1"/>
  <c r="C431" i="4" s="1"/>
  <c r="D431" i="4" s="1"/>
  <c r="B255" i="5" l="1"/>
  <c r="H254" i="4"/>
  <c r="K254" i="4" s="1"/>
  <c r="J255" i="4" s="1"/>
  <c r="C432" i="4" a="1"/>
  <c r="C432" i="4" s="1"/>
  <c r="D432" i="4" s="1"/>
  <c r="B433" i="4"/>
  <c r="A434" i="5" s="1"/>
  <c r="A434" i="4"/>
  <c r="E433" i="4"/>
  <c r="E434" i="4" l="1"/>
  <c r="A435" i="4"/>
  <c r="B434" i="4"/>
  <c r="A435" i="5" s="1"/>
  <c r="C433" i="4" a="1"/>
  <c r="C433" i="4" s="1"/>
  <c r="D433" i="4" s="1"/>
  <c r="G255" i="4"/>
  <c r="L255" i="4"/>
  <c r="I255" i="4"/>
  <c r="F255" i="4"/>
  <c r="B256" i="5" l="1"/>
  <c r="H255" i="4"/>
  <c r="K255" i="4" s="1"/>
  <c r="J256" i="4" s="1"/>
  <c r="B435" i="4"/>
  <c r="A436" i="5" s="1"/>
  <c r="E435" i="4"/>
  <c r="C435" i="4" a="1"/>
  <c r="C435" i="4" s="1"/>
  <c r="D435" i="4" s="1"/>
  <c r="A436" i="4"/>
  <c r="C434" i="4" a="1"/>
  <c r="C434" i="4" s="1"/>
  <c r="D434" i="4" s="1"/>
  <c r="E436" i="4" l="1"/>
  <c r="B436" i="4"/>
  <c r="A437" i="5" s="1"/>
  <c r="A437" i="4"/>
  <c r="L256" i="4"/>
  <c r="I256" i="4"/>
  <c r="G256" i="4"/>
  <c r="F256" i="4"/>
  <c r="B257" i="5" l="1"/>
  <c r="H256" i="4"/>
  <c r="K256" i="4" s="1"/>
  <c r="J257" i="4" s="1"/>
  <c r="E437" i="4"/>
  <c r="B437" i="4"/>
  <c r="A438" i="5" s="1"/>
  <c r="A438" i="4"/>
  <c r="C436" i="4" a="1"/>
  <c r="C436" i="4" s="1"/>
  <c r="D436" i="4" s="1"/>
  <c r="C437" i="4" l="1" a="1"/>
  <c r="C437" i="4" s="1"/>
  <c r="D437" i="4" s="1"/>
  <c r="E438" i="4"/>
  <c r="B438" i="4"/>
  <c r="A439" i="5" s="1"/>
  <c r="A439" i="4"/>
  <c r="L257" i="4"/>
  <c r="I257" i="4"/>
  <c r="G257" i="4"/>
  <c r="F257" i="4"/>
  <c r="H257" i="4"/>
  <c r="K257" i="4" l="1"/>
  <c r="J258" i="4" s="1"/>
  <c r="B258" i="5"/>
  <c r="I258" i="4"/>
  <c r="G258" i="4"/>
  <c r="L258" i="4"/>
  <c r="F258" i="4"/>
  <c r="B259" i="5" s="1"/>
  <c r="C438" i="4" a="1"/>
  <c r="C438" i="4" s="1"/>
  <c r="D438" i="4" s="1"/>
  <c r="A440" i="4"/>
  <c r="B439" i="4"/>
  <c r="A440" i="5" s="1"/>
  <c r="E439" i="4"/>
  <c r="C439" i="4" l="1" a="1"/>
  <c r="C439" i="4" s="1"/>
  <c r="D439" i="4" s="1"/>
  <c r="E440" i="4"/>
  <c r="B440" i="4"/>
  <c r="A441" i="5" s="1"/>
  <c r="A441" i="4"/>
  <c r="H258" i="4"/>
  <c r="K258" i="4" s="1"/>
  <c r="J259" i="4" s="1"/>
  <c r="C440" i="4" l="1" a="1"/>
  <c r="C440" i="4" s="1"/>
  <c r="D440" i="4" s="1"/>
  <c r="L259" i="4"/>
  <c r="G259" i="4"/>
  <c r="I259" i="4"/>
  <c r="F259" i="4"/>
  <c r="E441" i="4"/>
  <c r="B441" i="4"/>
  <c r="A442" i="5" s="1"/>
  <c r="A442" i="4"/>
  <c r="B260" i="5" l="1"/>
  <c r="C441" i="4" a="1"/>
  <c r="C441" i="4" s="1"/>
  <c r="D441" i="4" s="1"/>
  <c r="H259" i="4"/>
  <c r="K259" i="4" s="1"/>
  <c r="J260" i="4" s="1"/>
  <c r="A443" i="4"/>
  <c r="B442" i="4"/>
  <c r="A443" i="5" s="1"/>
  <c r="E442" i="4"/>
  <c r="B443" i="4" l="1"/>
  <c r="A444" i="5" s="1"/>
  <c r="A444" i="4"/>
  <c r="E443" i="4"/>
  <c r="C443" i="4" a="1"/>
  <c r="C443" i="4" s="1"/>
  <c r="D443" i="4" s="1"/>
  <c r="C442" i="4" a="1"/>
  <c r="C442" i="4" s="1"/>
  <c r="D442" i="4" s="1"/>
  <c r="F260" i="4"/>
  <c r="L260" i="4"/>
  <c r="I260" i="4"/>
  <c r="G260" i="4"/>
  <c r="H260" i="4" s="1"/>
  <c r="K260" i="4" l="1"/>
  <c r="J261" i="4" s="1"/>
  <c r="I261" i="4"/>
  <c r="L261" i="4"/>
  <c r="G261" i="4"/>
  <c r="F261" i="4"/>
  <c r="B262" i="5" s="1"/>
  <c r="B444" i="4"/>
  <c r="A445" i="5" s="1"/>
  <c r="A445" i="4"/>
  <c r="E444" i="4"/>
  <c r="B261" i="5"/>
  <c r="C444" i="4" l="1" a="1"/>
  <c r="C444" i="4" s="1"/>
  <c r="D444" i="4" s="1"/>
  <c r="A446" i="4"/>
  <c r="E445" i="4"/>
  <c r="B445" i="4"/>
  <c r="A446" i="5" s="1"/>
  <c r="H261" i="4"/>
  <c r="K261" i="4" s="1"/>
  <c r="J262" i="4" s="1"/>
  <c r="C445" i="4" l="1" a="1"/>
  <c r="C445" i="4" s="1"/>
  <c r="D445" i="4" s="1"/>
  <c r="F262" i="4"/>
  <c r="L262" i="4"/>
  <c r="I262" i="4"/>
  <c r="G262" i="4"/>
  <c r="E446" i="4"/>
  <c r="B446" i="4"/>
  <c r="A447" i="5" s="1"/>
  <c r="A447" i="4"/>
  <c r="C446" i="4" l="1" a="1"/>
  <c r="C446" i="4" s="1"/>
  <c r="D446" i="4" s="1"/>
  <c r="E447" i="4"/>
  <c r="A448" i="4"/>
  <c r="B447" i="4"/>
  <c r="A448" i="5" s="1"/>
  <c r="B263" i="5"/>
  <c r="H262" i="4"/>
  <c r="K262" i="4" s="1"/>
  <c r="J263" i="4" s="1"/>
  <c r="I263" i="4" l="1"/>
  <c r="G263" i="4"/>
  <c r="F263" i="4"/>
  <c r="B264" i="5" s="1"/>
  <c r="L263" i="4"/>
  <c r="H263" i="4"/>
  <c r="K263" i="4" s="1"/>
  <c r="J264" i="4" s="1"/>
  <c r="A449" i="4"/>
  <c r="E448" i="4"/>
  <c r="B448" i="4"/>
  <c r="A449" i="5" s="1"/>
  <c r="C447" i="4" a="1"/>
  <c r="C447" i="4" s="1"/>
  <c r="D447" i="4" s="1"/>
  <c r="E449" i="4" l="1"/>
  <c r="B449" i="4"/>
  <c r="A450" i="5" s="1"/>
  <c r="A450" i="4"/>
  <c r="C448" i="4" a="1"/>
  <c r="C448" i="4" s="1"/>
  <c r="D448" i="4" s="1"/>
  <c r="L264" i="4"/>
  <c r="I264" i="4"/>
  <c r="G264" i="4"/>
  <c r="F264" i="4"/>
  <c r="B265" i="5" l="1"/>
  <c r="B450" i="4"/>
  <c r="A451" i="5" s="1"/>
  <c r="E450" i="4"/>
  <c r="A451" i="4"/>
  <c r="H264" i="4"/>
  <c r="K264" i="4" s="1"/>
  <c r="J265" i="4" s="1"/>
  <c r="C449" i="4" a="1"/>
  <c r="C449" i="4" s="1"/>
  <c r="D449" i="4" s="1"/>
  <c r="C450" i="4" l="1" a="1"/>
  <c r="C450" i="4" s="1"/>
  <c r="D450" i="4" s="1"/>
  <c r="L265" i="4"/>
  <c r="I265" i="4"/>
  <c r="G265" i="4"/>
  <c r="F265" i="4"/>
  <c r="A452" i="4"/>
  <c r="B451" i="4"/>
  <c r="A452" i="5" s="1"/>
  <c r="E451" i="4"/>
  <c r="B266" i="5" l="1"/>
  <c r="C451" i="4" a="1"/>
  <c r="C451" i="4" s="1"/>
  <c r="D451" i="4" s="1"/>
  <c r="E452" i="4"/>
  <c r="B452" i="4"/>
  <c r="A453" i="5" s="1"/>
  <c r="A453" i="4"/>
  <c r="H265" i="4"/>
  <c r="K265" i="4" s="1"/>
  <c r="J266" i="4" s="1"/>
  <c r="A454" i="4" l="1"/>
  <c r="E453" i="4"/>
  <c r="B453" i="4"/>
  <c r="A454" i="5" s="1"/>
  <c r="L266" i="4"/>
  <c r="F266" i="4" s="1"/>
  <c r="I266" i="4"/>
  <c r="G266" i="4"/>
  <c r="C452" i="4" a="1"/>
  <c r="C452" i="4" s="1"/>
  <c r="D452" i="4" s="1"/>
  <c r="B267" i="5" l="1"/>
  <c r="H266" i="4"/>
  <c r="K266" i="4" s="1"/>
  <c r="J267" i="4" s="1"/>
  <c r="A455" i="4"/>
  <c r="E454" i="4"/>
  <c r="B454" i="4"/>
  <c r="A455" i="5" s="1"/>
  <c r="C453" i="4" a="1"/>
  <c r="C453" i="4" s="1"/>
  <c r="D453" i="4" s="1"/>
  <c r="C454" i="4" l="1" a="1"/>
  <c r="C454" i="4" s="1"/>
  <c r="D454" i="4" s="1"/>
  <c r="G267" i="4"/>
  <c r="L267" i="4"/>
  <c r="F267" i="4"/>
  <c r="I267" i="4"/>
  <c r="B455" i="4"/>
  <c r="A456" i="5" s="1"/>
  <c r="A456" i="4"/>
  <c r="E455" i="4"/>
  <c r="E456" i="4" l="1"/>
  <c r="B456" i="4"/>
  <c r="A457" i="5" s="1"/>
  <c r="A457" i="4"/>
  <c r="C455" i="4" a="1"/>
  <c r="C455" i="4" s="1"/>
  <c r="D455" i="4" s="1"/>
  <c r="B268" i="5"/>
  <c r="H267" i="4"/>
  <c r="K267" i="4" s="1"/>
  <c r="J268" i="4" s="1"/>
  <c r="G268" i="4" l="1"/>
  <c r="L268" i="4"/>
  <c r="I268" i="4"/>
  <c r="F268" i="4"/>
  <c r="B269" i="5" s="1"/>
  <c r="C456" i="4" a="1"/>
  <c r="C456" i="4" s="1"/>
  <c r="D456" i="4" s="1"/>
  <c r="B457" i="4"/>
  <c r="A458" i="5" s="1"/>
  <c r="E457" i="4"/>
  <c r="A458" i="4"/>
  <c r="C457" i="4" l="1" a="1"/>
  <c r="C457" i="4" s="1"/>
  <c r="D457" i="4" s="1"/>
  <c r="E458" i="4"/>
  <c r="A459" i="4"/>
  <c r="B458" i="4"/>
  <c r="A459" i="5" s="1"/>
  <c r="H268" i="4"/>
  <c r="K268" i="4" s="1"/>
  <c r="J269" i="4" s="1"/>
  <c r="L269" i="4" l="1"/>
  <c r="I269" i="4"/>
  <c r="G269" i="4"/>
  <c r="F269" i="4"/>
  <c r="B270" i="5" s="1"/>
  <c r="C458" i="4" a="1"/>
  <c r="C458" i="4" s="1"/>
  <c r="D458" i="4" s="1"/>
  <c r="E459" i="4"/>
  <c r="A460" i="4"/>
  <c r="B459" i="4"/>
  <c r="A460" i="5" s="1"/>
  <c r="C459" i="4" l="1" a="1"/>
  <c r="C459" i="4" s="1"/>
  <c r="D459" i="4" s="1"/>
  <c r="E460" i="4"/>
  <c r="B460" i="4"/>
  <c r="A461" i="5" s="1"/>
  <c r="A461" i="4"/>
  <c r="H269" i="4"/>
  <c r="K269" i="4" s="1"/>
  <c r="J270" i="4" s="1"/>
  <c r="C460" i="4" l="1" a="1"/>
  <c r="C460" i="4" s="1"/>
  <c r="D460" i="4" s="1"/>
  <c r="L270" i="4"/>
  <c r="I270" i="4"/>
  <c r="G270" i="4"/>
  <c r="F270" i="4"/>
  <c r="B461" i="4"/>
  <c r="A462" i="5" s="1"/>
  <c r="E461" i="4"/>
  <c r="A462" i="4"/>
  <c r="B271" i="5" l="1"/>
  <c r="B462" i="4"/>
  <c r="A463" i="5" s="1"/>
  <c r="A463" i="4"/>
  <c r="E462" i="4"/>
  <c r="C462" i="4" a="1"/>
  <c r="C462" i="4" s="1"/>
  <c r="D462" i="4" s="1"/>
  <c r="C461" i="4" a="1"/>
  <c r="C461" i="4" s="1"/>
  <c r="D461" i="4" s="1"/>
  <c r="H270" i="4"/>
  <c r="K270" i="4" s="1"/>
  <c r="J271" i="4" s="1"/>
  <c r="G271" i="4" l="1"/>
  <c r="L271" i="4"/>
  <c r="I271" i="4"/>
  <c r="F271" i="4"/>
  <c r="E463" i="4"/>
  <c r="B463" i="4"/>
  <c r="A464" i="5" s="1"/>
  <c r="A464" i="4"/>
  <c r="A465" i="4" l="1"/>
  <c r="B464" i="4"/>
  <c r="A465" i="5" s="1"/>
  <c r="E464" i="4"/>
  <c r="C464" i="4" a="1"/>
  <c r="C464" i="4" s="1"/>
  <c r="D464" i="4" s="1"/>
  <c r="C463" i="4" a="1"/>
  <c r="C463" i="4" s="1"/>
  <c r="D463" i="4" s="1"/>
  <c r="B272" i="5"/>
  <c r="H271" i="4"/>
  <c r="K271" i="4" s="1"/>
  <c r="J272" i="4" s="1"/>
  <c r="F272" i="4" l="1"/>
  <c r="L272" i="4"/>
  <c r="G272" i="4"/>
  <c r="H272" i="4"/>
  <c r="I272" i="4"/>
  <c r="B465" i="4"/>
  <c r="A466" i="5" s="1"/>
  <c r="A466" i="4"/>
  <c r="E465" i="4"/>
  <c r="K272" i="4" l="1"/>
  <c r="J273" i="4" s="1"/>
  <c r="L273" i="4" s="1"/>
  <c r="I273" i="4"/>
  <c r="F273" i="4"/>
  <c r="G273" i="4"/>
  <c r="A467" i="4"/>
  <c r="E466" i="4"/>
  <c r="B466" i="4"/>
  <c r="A467" i="5" s="1"/>
  <c r="C465" i="4" a="1"/>
  <c r="C465" i="4" s="1"/>
  <c r="D465" i="4" s="1"/>
  <c r="B273" i="5"/>
  <c r="B274" i="5" l="1"/>
  <c r="E467" i="4"/>
  <c r="A468" i="4"/>
  <c r="B467" i="4"/>
  <c r="A468" i="5" s="1"/>
  <c r="H273" i="4"/>
  <c r="K273" i="4" s="1"/>
  <c r="J274" i="4" s="1"/>
  <c r="C466" i="4" a="1"/>
  <c r="C466" i="4" s="1"/>
  <c r="D466" i="4" s="1"/>
  <c r="C467" i="4" l="1" a="1"/>
  <c r="C467" i="4" s="1"/>
  <c r="D467" i="4" s="1"/>
  <c r="G274" i="4"/>
  <c r="F274" i="4"/>
  <c r="H274" i="4" s="1"/>
  <c r="L274" i="4"/>
  <c r="I274" i="4"/>
  <c r="E468" i="4"/>
  <c r="A469" i="4"/>
  <c r="B468" i="4"/>
  <c r="A469" i="5" s="1"/>
  <c r="K274" i="4" l="1"/>
  <c r="J275" i="4" s="1"/>
  <c r="G275" i="4"/>
  <c r="F275" i="4"/>
  <c r="L275" i="4"/>
  <c r="I275" i="4"/>
  <c r="H275" i="4"/>
  <c r="C468" i="4" a="1"/>
  <c r="C468" i="4" s="1"/>
  <c r="D468" i="4" s="1"/>
  <c r="A470" i="4"/>
  <c r="B469" i="4"/>
  <c r="A470" i="5" s="1"/>
  <c r="E469" i="4"/>
  <c r="B275" i="5"/>
  <c r="K275" i="4" l="1"/>
  <c r="J276" i="4" s="1"/>
  <c r="F276" i="4"/>
  <c r="L276" i="4"/>
  <c r="I276" i="4"/>
  <c r="G276" i="4"/>
  <c r="E470" i="4"/>
  <c r="B470" i="4"/>
  <c r="A471" i="5" s="1"/>
  <c r="A471" i="4"/>
  <c r="B276" i="5"/>
  <c r="C469" i="4" a="1"/>
  <c r="C469" i="4" s="1"/>
  <c r="D469" i="4" s="1"/>
  <c r="C470" i="4" l="1" a="1"/>
  <c r="C470" i="4" s="1"/>
  <c r="D470" i="4" s="1"/>
  <c r="A472" i="4"/>
  <c r="E471" i="4"/>
  <c r="B471" i="4"/>
  <c r="A472" i="5" s="1"/>
  <c r="B277" i="5"/>
  <c r="H276" i="4"/>
  <c r="K276" i="4" s="1"/>
  <c r="J277" i="4" s="1"/>
  <c r="I277" i="4" l="1"/>
  <c r="G277" i="4"/>
  <c r="F277" i="4"/>
  <c r="H277" i="4"/>
  <c r="K277" i="4" s="1"/>
  <c r="J278" i="4" s="1"/>
  <c r="L277" i="4"/>
  <c r="C471" i="4" a="1"/>
  <c r="C471" i="4" s="1"/>
  <c r="D471" i="4" s="1"/>
  <c r="B472" i="4"/>
  <c r="A473" i="5" s="1"/>
  <c r="A473" i="4"/>
  <c r="E472" i="4"/>
  <c r="I278" i="4" l="1"/>
  <c r="G278" i="4"/>
  <c r="L278" i="4"/>
  <c r="F278" i="4" s="1"/>
  <c r="C472" i="4" a="1"/>
  <c r="C472" i="4" s="1"/>
  <c r="D472" i="4" s="1"/>
  <c r="A474" i="4"/>
  <c r="E473" i="4"/>
  <c r="B473" i="4"/>
  <c r="A474" i="5" s="1"/>
  <c r="B278" i="5"/>
  <c r="B279" i="5" l="1"/>
  <c r="H278" i="4"/>
  <c r="K278" i="4" s="1"/>
  <c r="J279" i="4" s="1"/>
  <c r="A475" i="4"/>
  <c r="E474" i="4"/>
  <c r="B474" i="4"/>
  <c r="A475" i="5" s="1"/>
  <c r="C473" i="4" a="1"/>
  <c r="C473" i="4" s="1"/>
  <c r="D473" i="4" s="1"/>
  <c r="C474" i="4" l="1" a="1"/>
  <c r="C474" i="4" s="1"/>
  <c r="D474" i="4" s="1"/>
  <c r="I279" i="4"/>
  <c r="F279" i="4"/>
  <c r="L279" i="4"/>
  <c r="G279" i="4"/>
  <c r="B475" i="4"/>
  <c r="A476" i="5" s="1"/>
  <c r="E475" i="4"/>
  <c r="A476" i="4"/>
  <c r="C475" i="4" l="1" a="1"/>
  <c r="C475" i="4" s="1"/>
  <c r="D475" i="4" s="1"/>
  <c r="A477" i="4"/>
  <c r="E476" i="4"/>
  <c r="B476" i="4"/>
  <c r="A477" i="5" s="1"/>
  <c r="B280" i="5"/>
  <c r="H279" i="4"/>
  <c r="K279" i="4" s="1"/>
  <c r="J280" i="4" s="1"/>
  <c r="A478" i="4" l="1"/>
  <c r="E477" i="4"/>
  <c r="B477" i="4"/>
  <c r="A478" i="5" s="1"/>
  <c r="L280" i="4"/>
  <c r="F280" i="4"/>
  <c r="I280" i="4"/>
  <c r="G280" i="4"/>
  <c r="C476" i="4" a="1"/>
  <c r="C476" i="4" s="1"/>
  <c r="D476" i="4" s="1"/>
  <c r="B478" i="4" l="1"/>
  <c r="A479" i="5" s="1"/>
  <c r="E478" i="4"/>
  <c r="C478" i="4" a="1"/>
  <c r="C478" i="4" s="1"/>
  <c r="D478" i="4" s="1"/>
  <c r="A479" i="4"/>
  <c r="B281" i="5"/>
  <c r="H280" i="4"/>
  <c r="K280" i="4" s="1"/>
  <c r="J281" i="4" s="1"/>
  <c r="C477" i="4" a="1"/>
  <c r="C477" i="4" s="1"/>
  <c r="D477" i="4" s="1"/>
  <c r="I281" i="4" l="1"/>
  <c r="F281" i="4"/>
  <c r="L281" i="4"/>
  <c r="G281" i="4"/>
  <c r="H281" i="4" s="1"/>
  <c r="E479" i="4"/>
  <c r="A480" i="4"/>
  <c r="B479" i="4"/>
  <c r="A480" i="5" s="1"/>
  <c r="K281" i="4" l="1"/>
  <c r="J282" i="4" s="1"/>
  <c r="L282" i="4"/>
  <c r="I282" i="4"/>
  <c r="G282" i="4"/>
  <c r="F282" i="4"/>
  <c r="B480" i="4"/>
  <c r="A481" i="5" s="1"/>
  <c r="A481" i="4"/>
  <c r="E480" i="4"/>
  <c r="B282" i="5"/>
  <c r="C479" i="4" a="1"/>
  <c r="C479" i="4" s="1"/>
  <c r="D479" i="4" s="1"/>
  <c r="B283" i="5" l="1"/>
  <c r="C480" i="4" a="1"/>
  <c r="C480" i="4" s="1"/>
  <c r="D480" i="4" s="1"/>
  <c r="H282" i="4"/>
  <c r="K282" i="4" s="1"/>
  <c r="J283" i="4" s="1"/>
  <c r="E481" i="4"/>
  <c r="B481" i="4"/>
  <c r="A482" i="5" s="1"/>
  <c r="A482" i="4"/>
  <c r="A483" i="4" l="1"/>
  <c r="B482" i="4"/>
  <c r="A483" i="5" s="1"/>
  <c r="E482" i="4"/>
  <c r="C481" i="4" a="1"/>
  <c r="C481" i="4" s="1"/>
  <c r="D481" i="4" s="1"/>
  <c r="I283" i="4"/>
  <c r="G283" i="4"/>
  <c r="L283" i="4"/>
  <c r="F283" i="4"/>
  <c r="B284" i="5" l="1"/>
  <c r="H283" i="4"/>
  <c r="K283" i="4" s="1"/>
  <c r="J284" i="4" s="1"/>
  <c r="C482" i="4" a="1"/>
  <c r="C482" i="4" s="1"/>
  <c r="D482" i="4" s="1"/>
  <c r="A484" i="4"/>
  <c r="E483" i="4"/>
  <c r="B483" i="4"/>
  <c r="A484" i="5" s="1"/>
  <c r="C483" i="4" l="1" a="1"/>
  <c r="C483" i="4" s="1"/>
  <c r="D483" i="4" s="1"/>
  <c r="E484" i="4"/>
  <c r="A485" i="4"/>
  <c r="B484" i="4"/>
  <c r="A485" i="5" s="1"/>
  <c r="I284" i="4"/>
  <c r="G284" i="4"/>
  <c r="F284" i="4"/>
  <c r="L284" i="4"/>
  <c r="H284" i="4"/>
  <c r="K284" i="4" s="1"/>
  <c r="J285" i="4" s="1"/>
  <c r="L285" i="4" l="1"/>
  <c r="F285" i="4"/>
  <c r="G285" i="4"/>
  <c r="H285" i="4" s="1"/>
  <c r="I285" i="4"/>
  <c r="A486" i="4"/>
  <c r="E485" i="4"/>
  <c r="B485" i="4"/>
  <c r="A486" i="5" s="1"/>
  <c r="B285" i="5"/>
  <c r="C484" i="4" a="1"/>
  <c r="C484" i="4" s="1"/>
  <c r="D484" i="4" s="1"/>
  <c r="K285" i="4" l="1"/>
  <c r="J286" i="4" s="1"/>
  <c r="L286" i="4"/>
  <c r="F286" i="4"/>
  <c r="I286" i="4"/>
  <c r="G286" i="4"/>
  <c r="H286" i="4" s="1"/>
  <c r="C485" i="4" a="1"/>
  <c r="C485" i="4" s="1"/>
  <c r="D485" i="4" s="1"/>
  <c r="B486" i="4"/>
  <c r="A487" i="5" s="1"/>
  <c r="A487" i="4"/>
  <c r="E486" i="4"/>
  <c r="B286" i="5"/>
  <c r="K286" i="4" l="1"/>
  <c r="J287" i="4" s="1"/>
  <c r="I287" i="4"/>
  <c r="G287" i="4"/>
  <c r="F287" i="4"/>
  <c r="H287" i="4"/>
  <c r="L287" i="4"/>
  <c r="C486" i="4" a="1"/>
  <c r="C486" i="4" s="1"/>
  <c r="D486" i="4" s="1"/>
  <c r="E487" i="4"/>
  <c r="A488" i="4"/>
  <c r="B487" i="4"/>
  <c r="A488" i="5" s="1"/>
  <c r="B287" i="5"/>
  <c r="K287" i="4" l="1"/>
  <c r="J288" i="4" s="1"/>
  <c r="B288" i="5"/>
  <c r="I288" i="4"/>
  <c r="L288" i="4"/>
  <c r="G288" i="4"/>
  <c r="F288" i="4"/>
  <c r="B289" i="5" s="1"/>
  <c r="A489" i="4"/>
  <c r="E488" i="4"/>
  <c r="B488" i="4"/>
  <c r="A489" i="5" s="1"/>
  <c r="C487" i="4" a="1"/>
  <c r="C487" i="4" s="1"/>
  <c r="D487" i="4" s="1"/>
  <c r="C488" i="4" l="1" a="1"/>
  <c r="C488" i="4" s="1"/>
  <c r="D488" i="4" s="1"/>
  <c r="H288" i="4"/>
  <c r="K288" i="4" s="1"/>
  <c r="J289" i="4" s="1"/>
  <c r="B489" i="4"/>
  <c r="A490" i="5" s="1"/>
  <c r="E489" i="4"/>
  <c r="A490" i="4"/>
  <c r="B490" i="4" l="1"/>
  <c r="A491" i="5" s="1"/>
  <c r="A491" i="4"/>
  <c r="E490" i="4"/>
  <c r="C490" i="4" a="1"/>
  <c r="C490" i="4" s="1"/>
  <c r="D490" i="4" s="1"/>
  <c r="C489" i="4" a="1"/>
  <c r="C489" i="4" s="1"/>
  <c r="D489" i="4" s="1"/>
  <c r="F289" i="4"/>
  <c r="L289" i="4"/>
  <c r="I289" i="4"/>
  <c r="G289" i="4"/>
  <c r="H289" i="4" s="1"/>
  <c r="K289" i="4" l="1"/>
  <c r="J290" i="4" s="1"/>
  <c r="L290" i="4"/>
  <c r="F290" i="4" s="1"/>
  <c r="B291" i="5" s="1"/>
  <c r="I290" i="4"/>
  <c r="G290" i="4"/>
  <c r="B290" i="5"/>
  <c r="A492" i="4"/>
  <c r="B491" i="4"/>
  <c r="A492" i="5" s="1"/>
  <c r="E491" i="4"/>
  <c r="C491" i="4" l="1" a="1"/>
  <c r="C491" i="4" s="1"/>
  <c r="D491" i="4" s="1"/>
  <c r="H290" i="4"/>
  <c r="K290" i="4" s="1"/>
  <c r="J291" i="4" s="1"/>
  <c r="A493" i="4"/>
  <c r="E492" i="4"/>
  <c r="B492" i="4"/>
  <c r="A493" i="5" s="1"/>
  <c r="C492" i="4" l="1" a="1"/>
  <c r="C492" i="4" s="1"/>
  <c r="D492" i="4" s="1"/>
  <c r="E493" i="4"/>
  <c r="B493" i="4"/>
  <c r="A494" i="5" s="1"/>
  <c r="A494" i="4"/>
  <c r="L291" i="4"/>
  <c r="I291" i="4"/>
  <c r="F291" i="4"/>
  <c r="G291" i="4"/>
  <c r="B494" i="4" l="1"/>
  <c r="A495" i="5" s="1"/>
  <c r="A495" i="4"/>
  <c r="C494" i="4" a="1"/>
  <c r="C494" i="4" s="1"/>
  <c r="D494" i="4" s="1"/>
  <c r="E494" i="4"/>
  <c r="B292" i="5"/>
  <c r="H291" i="4"/>
  <c r="K291" i="4" s="1"/>
  <c r="J292" i="4" s="1"/>
  <c r="C493" i="4" a="1"/>
  <c r="C493" i="4" s="1"/>
  <c r="D493" i="4" s="1"/>
  <c r="F292" i="4" l="1"/>
  <c r="I292" i="4"/>
  <c r="L292" i="4"/>
  <c r="G292" i="4"/>
  <c r="H292" i="4" s="1"/>
  <c r="K292" i="4" s="1"/>
  <c r="J293" i="4" s="1"/>
  <c r="B495" i="4"/>
  <c r="A496" i="5" s="1"/>
  <c r="A496" i="4"/>
  <c r="E495" i="4"/>
  <c r="L293" i="4" l="1"/>
  <c r="G293" i="4"/>
  <c r="F293" i="4"/>
  <c r="H293" i="4" s="1"/>
  <c r="I293" i="4"/>
  <c r="C495" i="4" a="1"/>
  <c r="C495" i="4" s="1"/>
  <c r="D495" i="4" s="1"/>
  <c r="B496" i="4"/>
  <c r="A497" i="5" s="1"/>
  <c r="E496" i="4"/>
  <c r="A497" i="4"/>
  <c r="B293" i="5"/>
  <c r="K293" i="4" l="1"/>
  <c r="J294" i="4" s="1"/>
  <c r="F294" i="4"/>
  <c r="I294" i="4"/>
  <c r="G294" i="4"/>
  <c r="H294" i="4" s="1"/>
  <c r="L294" i="4"/>
  <c r="E497" i="4"/>
  <c r="A498" i="4"/>
  <c r="B497" i="4"/>
  <c r="A498" i="5" s="1"/>
  <c r="C496" i="4" a="1"/>
  <c r="C496" i="4" s="1"/>
  <c r="D496" i="4" s="1"/>
  <c r="B294" i="5"/>
  <c r="K294" i="4" l="1"/>
  <c r="J295" i="4" s="1"/>
  <c r="G295" i="4"/>
  <c r="L295" i="4"/>
  <c r="I295" i="4"/>
  <c r="F295" i="4"/>
  <c r="C497" i="4" a="1"/>
  <c r="C497" i="4" s="1"/>
  <c r="D497" i="4" s="1"/>
  <c r="A499" i="4"/>
  <c r="B498" i="4"/>
  <c r="A499" i="5" s="1"/>
  <c r="E498" i="4"/>
  <c r="B295" i="5"/>
  <c r="C498" i="4" l="1" a="1"/>
  <c r="C498" i="4" s="1"/>
  <c r="D498" i="4" s="1"/>
  <c r="A500" i="4"/>
  <c r="E499" i="4"/>
  <c r="B499" i="4"/>
  <c r="A500" i="5" s="1"/>
  <c r="B296" i="5"/>
  <c r="H295" i="4"/>
  <c r="K295" i="4" s="1"/>
  <c r="J296" i="4" s="1"/>
  <c r="L296" i="4" l="1"/>
  <c r="I296" i="4"/>
  <c r="G296" i="4"/>
  <c r="F296" i="4"/>
  <c r="C499" i="4" a="1"/>
  <c r="C499" i="4" s="1"/>
  <c r="D499" i="4" s="1"/>
  <c r="B500" i="4"/>
  <c r="A501" i="5" s="1"/>
  <c r="E500" i="4"/>
  <c r="A501" i="4"/>
  <c r="B297" i="5" l="1"/>
  <c r="A502" i="4"/>
  <c r="B501" i="4"/>
  <c r="A502" i="5" s="1"/>
  <c r="E501" i="4"/>
  <c r="H296" i="4"/>
  <c r="K296" i="4" s="1"/>
  <c r="J297" i="4" s="1"/>
  <c r="C500" i="4" a="1"/>
  <c r="C500" i="4" s="1"/>
  <c r="D500" i="4" s="1"/>
  <c r="I297" i="4" l="1"/>
  <c r="G297" i="4"/>
  <c r="F297" i="4"/>
  <c r="B298" i="5" s="1"/>
  <c r="L297" i="4"/>
  <c r="H297" i="4"/>
  <c r="K297" i="4" s="1"/>
  <c r="J298" i="4" s="1"/>
  <c r="E502" i="4"/>
  <c r="A503" i="4"/>
  <c r="B502" i="4"/>
  <c r="A503" i="5" s="1"/>
  <c r="C501" i="4" a="1"/>
  <c r="C501" i="4" s="1"/>
  <c r="D501" i="4" s="1"/>
  <c r="L298" i="4" l="1"/>
  <c r="G298" i="4"/>
  <c r="I298" i="4"/>
  <c r="F298" i="4"/>
  <c r="C502" i="4" a="1"/>
  <c r="C502" i="4" s="1"/>
  <c r="D502" i="4" s="1"/>
  <c r="A504" i="4"/>
  <c r="E503" i="4"/>
  <c r="B503" i="4"/>
  <c r="A504" i="5" s="1"/>
  <c r="B299" i="5" l="1"/>
  <c r="E504" i="4"/>
  <c r="B504" i="4"/>
  <c r="A505" i="5" s="1"/>
  <c r="A505" i="4"/>
  <c r="C503" i="4" a="1"/>
  <c r="C503" i="4" s="1"/>
  <c r="D503" i="4" s="1"/>
  <c r="H298" i="4"/>
  <c r="K298" i="4" s="1"/>
  <c r="J299" i="4" s="1"/>
  <c r="L299" i="4" l="1"/>
  <c r="I299" i="4"/>
  <c r="G299" i="4"/>
  <c r="F299" i="4"/>
  <c r="B300" i="5" s="1"/>
  <c r="C504" i="4" a="1"/>
  <c r="C504" i="4" s="1"/>
  <c r="D504" i="4" s="1"/>
  <c r="E505" i="4"/>
  <c r="A506" i="4"/>
  <c r="B505" i="4"/>
  <c r="A506" i="5" s="1"/>
  <c r="A507" i="4" l="1"/>
  <c r="E506" i="4"/>
  <c r="B506" i="4"/>
  <c r="A507" i="5" s="1"/>
  <c r="C505" i="4" a="1"/>
  <c r="C505" i="4" s="1"/>
  <c r="D505" i="4" s="1"/>
  <c r="H299" i="4"/>
  <c r="K299" i="4" s="1"/>
  <c r="J300" i="4" s="1"/>
  <c r="L300" i="4" l="1"/>
  <c r="I300" i="4"/>
  <c r="G300" i="4"/>
  <c r="F300" i="4"/>
  <c r="B301" i="5" s="1"/>
  <c r="C506" i="4" a="1"/>
  <c r="C506" i="4" s="1"/>
  <c r="D506" i="4" s="1"/>
  <c r="E507" i="4"/>
  <c r="B507" i="4"/>
  <c r="A508" i="5" s="1"/>
  <c r="A508" i="4"/>
  <c r="E508" i="4" l="1"/>
  <c r="B508" i="4"/>
  <c r="A509" i="5" s="1"/>
  <c r="A509" i="4"/>
  <c r="C507" i="4" a="1"/>
  <c r="C507" i="4" s="1"/>
  <c r="D507" i="4" s="1"/>
  <c r="H300" i="4"/>
  <c r="K300" i="4" s="1"/>
  <c r="J301" i="4" s="1"/>
  <c r="I301" i="4" l="1"/>
  <c r="L301" i="4"/>
  <c r="G301" i="4"/>
  <c r="F301" i="4"/>
  <c r="B302" i="5" s="1"/>
  <c r="A510" i="4"/>
  <c r="E509" i="4"/>
  <c r="B509" i="4"/>
  <c r="A510" i="5" s="1"/>
  <c r="C508" i="4" a="1"/>
  <c r="C508" i="4" s="1"/>
  <c r="D508" i="4" s="1"/>
  <c r="C509" i="4" l="1" a="1"/>
  <c r="C509" i="4" s="1"/>
  <c r="D509" i="4" s="1"/>
  <c r="H301" i="4"/>
  <c r="K301" i="4" s="1"/>
  <c r="J302" i="4" s="1"/>
  <c r="B510" i="4"/>
  <c r="A511" i="5" s="1"/>
  <c r="E510" i="4"/>
  <c r="A511" i="4"/>
  <c r="A512" i="4" l="1"/>
  <c r="E511" i="4"/>
  <c r="B511" i="4"/>
  <c r="A512" i="5" s="1"/>
  <c r="C510" i="4" a="1"/>
  <c r="C510" i="4" s="1"/>
  <c r="D510" i="4" s="1"/>
  <c r="G302" i="4"/>
  <c r="I302" i="4"/>
  <c r="L302" i="4"/>
  <c r="F302" i="4" s="1"/>
  <c r="B303" i="5" l="1"/>
  <c r="H302" i="4"/>
  <c r="K302" i="4" s="1"/>
  <c r="J303" i="4" s="1"/>
  <c r="C511" i="4" a="1"/>
  <c r="C511" i="4" s="1"/>
  <c r="D511" i="4" s="1"/>
  <c r="E512" i="4"/>
  <c r="B512" i="4"/>
  <c r="A513" i="5" s="1"/>
  <c r="A513" i="4"/>
  <c r="A514" i="4" l="1"/>
  <c r="B513" i="4"/>
  <c r="A514" i="5" s="1"/>
  <c r="E513" i="4"/>
  <c r="C513" i="4" a="1"/>
  <c r="C513" i="4" s="1"/>
  <c r="D513" i="4" s="1"/>
  <c r="C512" i="4" a="1"/>
  <c r="C512" i="4" s="1"/>
  <c r="D512" i="4" s="1"/>
  <c r="L303" i="4"/>
  <c r="I303" i="4"/>
  <c r="G303" i="4"/>
  <c r="F303" i="4"/>
  <c r="B304" i="5" s="1"/>
  <c r="H303" i="4" l="1"/>
  <c r="K303" i="4" s="1"/>
  <c r="J304" i="4" s="1"/>
  <c r="E514" i="4"/>
  <c r="B514" i="4"/>
  <c r="A515" i="5" s="1"/>
  <c r="A515" i="4"/>
  <c r="C514" i="4" l="1" a="1"/>
  <c r="C514" i="4" s="1"/>
  <c r="D514" i="4" s="1"/>
  <c r="B515" i="4"/>
  <c r="A516" i="5" s="1"/>
  <c r="E515" i="4"/>
  <c r="A516" i="4"/>
  <c r="L304" i="4"/>
  <c r="I304" i="4"/>
  <c r="G304" i="4"/>
  <c r="F304" i="4"/>
  <c r="B305" i="5" l="1"/>
  <c r="C515" i="4" a="1"/>
  <c r="C515" i="4" s="1"/>
  <c r="D515" i="4" s="1"/>
  <c r="A517" i="4"/>
  <c r="B516" i="4"/>
  <c r="A517" i="5" s="1"/>
  <c r="E516" i="4"/>
  <c r="C516" i="4" a="1"/>
  <c r="C516" i="4" s="1"/>
  <c r="D516" i="4" s="1"/>
  <c r="H304" i="4"/>
  <c r="K304" i="4" s="1"/>
  <c r="J305" i="4" s="1"/>
  <c r="G305" i="4" l="1"/>
  <c r="I305" i="4"/>
  <c r="F305" i="4"/>
  <c r="L305" i="4"/>
  <c r="A518" i="4"/>
  <c r="B517" i="4"/>
  <c r="A518" i="5" s="1"/>
  <c r="E517" i="4"/>
  <c r="A519" i="4" l="1"/>
  <c r="E518" i="4"/>
  <c r="B518" i="4"/>
  <c r="A519" i="5" s="1"/>
  <c r="B306" i="5"/>
  <c r="C517" i="4" a="1"/>
  <c r="C517" i="4" s="1"/>
  <c r="D517" i="4" s="1"/>
  <c r="H305" i="4"/>
  <c r="K305" i="4" s="1"/>
  <c r="J306" i="4" s="1"/>
  <c r="L306" i="4" l="1"/>
  <c r="G306" i="4"/>
  <c r="I306" i="4"/>
  <c r="F306" i="4"/>
  <c r="C518" i="4" a="1"/>
  <c r="C518" i="4" s="1"/>
  <c r="D518" i="4" s="1"/>
  <c r="E519" i="4"/>
  <c r="B519" i="4"/>
  <c r="A520" i="5" s="1"/>
  <c r="A520" i="4"/>
  <c r="A521" i="4" l="1"/>
  <c r="B520" i="4"/>
  <c r="A521" i="5" s="1"/>
  <c r="E520" i="4"/>
  <c r="C519" i="4" a="1"/>
  <c r="C519" i="4" s="1"/>
  <c r="D519" i="4" s="1"/>
  <c r="B307" i="5"/>
  <c r="H306" i="4"/>
  <c r="K306" i="4" s="1"/>
  <c r="J307" i="4" s="1"/>
  <c r="B521" i="4" l="1"/>
  <c r="A522" i="5" s="1"/>
  <c r="A522" i="4"/>
  <c r="E521" i="4"/>
  <c r="F307" i="4"/>
  <c r="L307" i="4"/>
  <c r="I307" i="4"/>
  <c r="G307" i="4"/>
  <c r="H307" i="4" s="1"/>
  <c r="C520" i="4" a="1"/>
  <c r="C520" i="4" s="1"/>
  <c r="D520" i="4" s="1"/>
  <c r="K307" i="4" l="1"/>
  <c r="J308" i="4" s="1"/>
  <c r="G308" i="4"/>
  <c r="F308" i="4"/>
  <c r="I308" i="4"/>
  <c r="L308" i="4"/>
  <c r="A523" i="4"/>
  <c r="E522" i="4"/>
  <c r="B522" i="4"/>
  <c r="A523" i="5" s="1"/>
  <c r="B308" i="5"/>
  <c r="C521" i="4" a="1"/>
  <c r="C521" i="4" s="1"/>
  <c r="D521" i="4" s="1"/>
  <c r="C522" i="4" l="1" a="1"/>
  <c r="C522" i="4" s="1"/>
  <c r="D522" i="4" s="1"/>
  <c r="B309" i="5"/>
  <c r="E523" i="4"/>
  <c r="B523" i="4"/>
  <c r="A524" i="5" s="1"/>
  <c r="A524" i="4"/>
  <c r="H308" i="4"/>
  <c r="K308" i="4" s="1"/>
  <c r="J309" i="4" s="1"/>
  <c r="L309" i="4" l="1"/>
  <c r="I309" i="4"/>
  <c r="G309" i="4"/>
  <c r="F309" i="4"/>
  <c r="A525" i="4"/>
  <c r="E524" i="4"/>
  <c r="B524" i="4"/>
  <c r="A525" i="5" s="1"/>
  <c r="C523" i="4" a="1"/>
  <c r="C523" i="4" s="1"/>
  <c r="D523" i="4" s="1"/>
  <c r="B310" i="5" l="1"/>
  <c r="H309" i="4"/>
  <c r="K309" i="4" s="1"/>
  <c r="J310" i="4" s="1"/>
  <c r="C524" i="4" a="1"/>
  <c r="C524" i="4" s="1"/>
  <c r="D524" i="4" s="1"/>
  <c r="B525" i="4"/>
  <c r="A526" i="5" s="1"/>
  <c r="A526" i="4"/>
  <c r="E525" i="4"/>
  <c r="C525" i="4" l="1" a="1"/>
  <c r="C525" i="4" s="1"/>
  <c r="D525" i="4" s="1"/>
  <c r="A527" i="4"/>
  <c r="B526" i="4"/>
  <c r="A527" i="5" s="1"/>
  <c r="E526" i="4"/>
  <c r="L310" i="4"/>
  <c r="I310" i="4"/>
  <c r="G310" i="4"/>
  <c r="F310" i="4"/>
  <c r="H310" i="4" s="1"/>
  <c r="K310" i="4" s="1"/>
  <c r="J311" i="4" s="1"/>
  <c r="B311" i="5" l="1"/>
  <c r="L311" i="4"/>
  <c r="F311" i="4"/>
  <c r="I311" i="4"/>
  <c r="G311" i="4"/>
  <c r="E527" i="4"/>
  <c r="B527" i="4"/>
  <c r="A528" i="5" s="1"/>
  <c r="A528" i="4"/>
  <c r="C526" i="4" a="1"/>
  <c r="C526" i="4" s="1"/>
  <c r="D526" i="4" s="1"/>
  <c r="C527" i="4" l="1" a="1"/>
  <c r="C527" i="4" s="1"/>
  <c r="D527" i="4" s="1"/>
  <c r="E528" i="4"/>
  <c r="B528" i="4"/>
  <c r="A529" i="5" s="1"/>
  <c r="A529" i="4"/>
  <c r="B312" i="5"/>
  <c r="H311" i="4"/>
  <c r="K311" i="4" s="1"/>
  <c r="J312" i="4" s="1"/>
  <c r="C528" i="4" l="1" a="1"/>
  <c r="C528" i="4" s="1"/>
  <c r="D528" i="4" s="1"/>
  <c r="A530" i="4"/>
  <c r="E529" i="4"/>
  <c r="B529" i="4"/>
  <c r="A530" i="5" s="1"/>
  <c r="F312" i="4"/>
  <c r="L312" i="4"/>
  <c r="I312" i="4"/>
  <c r="G312" i="4"/>
  <c r="H312" i="4" s="1"/>
  <c r="K312" i="4" l="1"/>
  <c r="J313" i="4" s="1"/>
  <c r="L313" i="4"/>
  <c r="I313" i="4"/>
  <c r="G313" i="4"/>
  <c r="F313" i="4"/>
  <c r="B313" i="5"/>
  <c r="B530" i="4"/>
  <c r="A531" i="5" s="1"/>
  <c r="A531" i="4"/>
  <c r="E530" i="4"/>
  <c r="C529" i="4" a="1"/>
  <c r="C529" i="4" s="1"/>
  <c r="D529" i="4" s="1"/>
  <c r="B314" i="5" l="1"/>
  <c r="H313" i="4"/>
  <c r="K313" i="4" s="1"/>
  <c r="J314" i="4" s="1"/>
  <c r="A532" i="4"/>
  <c r="E531" i="4"/>
  <c r="B531" i="4"/>
  <c r="A532" i="5" s="1"/>
  <c r="C530" i="4" a="1"/>
  <c r="C530" i="4" s="1"/>
  <c r="D530" i="4" s="1"/>
  <c r="C531" i="4" l="1" a="1"/>
  <c r="C531" i="4" s="1"/>
  <c r="D531" i="4" s="1"/>
  <c r="A533" i="4"/>
  <c r="B532" i="4"/>
  <c r="A533" i="5" s="1"/>
  <c r="E532" i="4"/>
  <c r="I314" i="4"/>
  <c r="L314" i="4"/>
  <c r="F314" i="4" s="1"/>
  <c r="G314" i="4"/>
  <c r="B315" i="5" l="1"/>
  <c r="H314" i="4"/>
  <c r="K314" i="4" s="1"/>
  <c r="J315" i="4" s="1"/>
  <c r="C532" i="4" a="1"/>
  <c r="C532" i="4" s="1"/>
  <c r="D532" i="4" s="1"/>
  <c r="B533" i="4"/>
  <c r="A534" i="5" s="1"/>
  <c r="A534" i="4"/>
  <c r="E533" i="4"/>
  <c r="C533" i="4" l="1" a="1"/>
  <c r="C533" i="4" s="1"/>
  <c r="D533" i="4" s="1"/>
  <c r="A535" i="4"/>
  <c r="E534" i="4"/>
  <c r="B534" i="4"/>
  <c r="A535" i="5" s="1"/>
  <c r="G315" i="4"/>
  <c r="L315" i="4"/>
  <c r="I315" i="4"/>
  <c r="F315" i="4"/>
  <c r="H315" i="4"/>
  <c r="K315" i="4" s="1"/>
  <c r="J316" i="4" s="1"/>
  <c r="B316" i="5" l="1"/>
  <c r="L316" i="4"/>
  <c r="I316" i="4"/>
  <c r="G316" i="4"/>
  <c r="F316" i="4"/>
  <c r="B535" i="4"/>
  <c r="A536" i="5" s="1"/>
  <c r="A536" i="4"/>
  <c r="E535" i="4"/>
  <c r="C534" i="4" a="1"/>
  <c r="C534" i="4" s="1"/>
  <c r="D534" i="4" s="1"/>
  <c r="B317" i="5" l="1"/>
  <c r="A537" i="4"/>
  <c r="E536" i="4"/>
  <c r="B536" i="4"/>
  <c r="A537" i="5" s="1"/>
  <c r="H316" i="4"/>
  <c r="K316" i="4" s="1"/>
  <c r="J317" i="4" s="1"/>
  <c r="C535" i="4" a="1"/>
  <c r="C535" i="4" s="1"/>
  <c r="D535" i="4" s="1"/>
  <c r="C536" i="4" l="1" a="1"/>
  <c r="C536" i="4" s="1"/>
  <c r="D536" i="4" s="1"/>
  <c r="I317" i="4"/>
  <c r="L317" i="4"/>
  <c r="G317" i="4"/>
  <c r="F317" i="4"/>
  <c r="B318" i="5" s="1"/>
  <c r="E537" i="4"/>
  <c r="A538" i="4"/>
  <c r="B537" i="4"/>
  <c r="A538" i="5" s="1"/>
  <c r="C537" i="4" l="1" a="1"/>
  <c r="C537" i="4" s="1"/>
  <c r="D537" i="4" s="1"/>
  <c r="H317" i="4"/>
  <c r="K317" i="4" s="1"/>
  <c r="J318" i="4" s="1"/>
  <c r="B538" i="4"/>
  <c r="A539" i="5" s="1"/>
  <c r="A539" i="4"/>
  <c r="E538" i="4"/>
  <c r="A540" i="4" l="1"/>
  <c r="E539" i="4"/>
  <c r="B539" i="4"/>
  <c r="A540" i="5" s="1"/>
  <c r="C538" i="4" a="1"/>
  <c r="C538" i="4" s="1"/>
  <c r="D538" i="4" s="1"/>
  <c r="F318" i="4"/>
  <c r="I318" i="4"/>
  <c r="G318" i="4"/>
  <c r="L318" i="4"/>
  <c r="H318" i="4" l="1"/>
  <c r="K318" i="4" s="1"/>
  <c r="J319" i="4" s="1"/>
  <c r="L319" i="4" s="1"/>
  <c r="I319" i="4"/>
  <c r="G319" i="4"/>
  <c r="F319" i="4"/>
  <c r="B320" i="5" s="1"/>
  <c r="B319" i="5"/>
  <c r="C539" i="4" a="1"/>
  <c r="C539" i="4" s="1"/>
  <c r="D539" i="4" s="1"/>
  <c r="B540" i="4"/>
  <c r="A541" i="5" s="1"/>
  <c r="A541" i="4"/>
  <c r="E540" i="4"/>
  <c r="C540" i="4" a="1"/>
  <c r="C540" i="4" s="1"/>
  <c r="D540" i="4" s="1"/>
  <c r="E541" i="4" l="1"/>
  <c r="B541" i="4"/>
  <c r="A542" i="5" s="1"/>
  <c r="A542" i="4"/>
  <c r="H319" i="4"/>
  <c r="K319" i="4" s="1"/>
  <c r="J320" i="4" s="1"/>
  <c r="E542" i="4" l="1"/>
  <c r="A543" i="4"/>
  <c r="B542" i="4"/>
  <c r="A543" i="5" s="1"/>
  <c r="C541" i="4" a="1"/>
  <c r="C541" i="4" s="1"/>
  <c r="D541" i="4" s="1"/>
  <c r="L320" i="4"/>
  <c r="I320" i="4"/>
  <c r="G320" i="4"/>
  <c r="F320" i="4"/>
  <c r="B321" i="5" l="1"/>
  <c r="H320" i="4"/>
  <c r="K320" i="4" s="1"/>
  <c r="J321" i="4" s="1"/>
  <c r="B543" i="4"/>
  <c r="A544" i="5" s="1"/>
  <c r="A544" i="4"/>
  <c r="E543" i="4"/>
  <c r="C542" i="4" a="1"/>
  <c r="C542" i="4" s="1"/>
  <c r="D542" i="4" s="1"/>
  <c r="B544" i="4" l="1"/>
  <c r="A545" i="5" s="1"/>
  <c r="A545" i="4"/>
  <c r="E544" i="4"/>
  <c r="C544" i="4" a="1"/>
  <c r="C544" i="4" s="1"/>
  <c r="D544" i="4" s="1"/>
  <c r="C543" i="4" a="1"/>
  <c r="C543" i="4" s="1"/>
  <c r="D543" i="4" s="1"/>
  <c r="I321" i="4"/>
  <c r="G321" i="4"/>
  <c r="F321" i="4"/>
  <c r="H321" i="4"/>
  <c r="K321" i="4" s="1"/>
  <c r="J322" i="4" s="1"/>
  <c r="L321" i="4"/>
  <c r="G322" i="4" l="1"/>
  <c r="F322" i="4"/>
  <c r="I322" i="4"/>
  <c r="L322" i="4"/>
  <c r="B322" i="5"/>
  <c r="A546" i="4"/>
  <c r="E545" i="4"/>
  <c r="B545" i="4"/>
  <c r="A546" i="5" s="1"/>
  <c r="C545" i="4" l="1" a="1"/>
  <c r="C545" i="4" s="1"/>
  <c r="D545" i="4" s="1"/>
  <c r="B546" i="4"/>
  <c r="A547" i="5" s="1"/>
  <c r="A547" i="4"/>
  <c r="E546" i="4"/>
  <c r="B323" i="5"/>
  <c r="H322" i="4"/>
  <c r="K322" i="4" s="1"/>
  <c r="J323" i="4" s="1"/>
  <c r="L323" i="4" l="1"/>
  <c r="I323" i="4"/>
  <c r="G323" i="4"/>
  <c r="F323" i="4"/>
  <c r="B547" i="4"/>
  <c r="A548" i="5" s="1"/>
  <c r="E547" i="4"/>
  <c r="A548" i="4"/>
  <c r="C546" i="4" a="1"/>
  <c r="C546" i="4" s="1"/>
  <c r="D546" i="4" s="1"/>
  <c r="B324" i="5" l="1"/>
  <c r="C547" i="4" a="1"/>
  <c r="C547" i="4" s="1"/>
  <c r="D547" i="4" s="1"/>
  <c r="A549" i="4"/>
  <c r="E548" i="4"/>
  <c r="B548" i="4"/>
  <c r="A549" i="5" s="1"/>
  <c r="H323" i="4"/>
  <c r="K323" i="4" s="1"/>
  <c r="J324" i="4" s="1"/>
  <c r="G324" i="4" l="1"/>
  <c r="I324" i="4"/>
  <c r="F324" i="4"/>
  <c r="L324" i="4"/>
  <c r="C548" i="4" a="1"/>
  <c r="C548" i="4" s="1"/>
  <c r="D548" i="4" s="1"/>
  <c r="B549" i="4"/>
  <c r="A550" i="5" s="1"/>
  <c r="A550" i="4"/>
  <c r="E549" i="4"/>
  <c r="C549" i="4" l="1" a="1"/>
  <c r="C549" i="4" s="1"/>
  <c r="D549" i="4" s="1"/>
  <c r="A551" i="4"/>
  <c r="E550" i="4"/>
  <c r="B550" i="4"/>
  <c r="A551" i="5" s="1"/>
  <c r="B325" i="5"/>
  <c r="H324" i="4"/>
  <c r="K324" i="4" s="1"/>
  <c r="J325" i="4" s="1"/>
  <c r="L325" i="4" l="1"/>
  <c r="F325" i="4"/>
  <c r="I325" i="4"/>
  <c r="G325" i="4"/>
  <c r="H325" i="4" s="1"/>
  <c r="C550" i="4" a="1"/>
  <c r="C550" i="4" s="1"/>
  <c r="D550" i="4" s="1"/>
  <c r="E551" i="4"/>
  <c r="A552" i="4"/>
  <c r="B551" i="4"/>
  <c r="A552" i="5" s="1"/>
  <c r="K325" i="4" l="1"/>
  <c r="J326" i="4" s="1"/>
  <c r="L326" i="4" s="1"/>
  <c r="F326" i="4" s="1"/>
  <c r="C551" i="4" a="1"/>
  <c r="C551" i="4" s="1"/>
  <c r="D551" i="4" s="1"/>
  <c r="B552" i="4"/>
  <c r="A553" i="5" s="1"/>
  <c r="A553" i="4"/>
  <c r="E552" i="4"/>
  <c r="B326" i="5"/>
  <c r="G326" i="4" l="1"/>
  <c r="I326" i="4"/>
  <c r="B327" i="5" s="1"/>
  <c r="H326" i="4"/>
  <c r="K326" i="4" s="1"/>
  <c r="J327" i="4" s="1"/>
  <c r="B553" i="4"/>
  <c r="A554" i="5" s="1"/>
  <c r="A554" i="4"/>
  <c r="E553" i="4"/>
  <c r="C552" i="4" a="1"/>
  <c r="C552" i="4" s="1"/>
  <c r="D552" i="4" s="1"/>
  <c r="C553" i="4" l="1" a="1"/>
  <c r="C553" i="4" s="1"/>
  <c r="D553" i="4" s="1"/>
  <c r="I327" i="4"/>
  <c r="F327" i="4"/>
  <c r="L327" i="4"/>
  <c r="G327" i="4"/>
  <c r="E554" i="4"/>
  <c r="B554" i="4"/>
  <c r="A555" i="5" s="1"/>
  <c r="A555" i="4"/>
  <c r="B328" i="5" l="1"/>
  <c r="H327" i="4"/>
  <c r="K327" i="4" s="1"/>
  <c r="J328" i="4" s="1"/>
  <c r="A556" i="4"/>
  <c r="E555" i="4"/>
  <c r="B555" i="4"/>
  <c r="A556" i="5" s="1"/>
  <c r="C554" i="4" a="1"/>
  <c r="C554" i="4" s="1"/>
  <c r="D554" i="4" s="1"/>
  <c r="C555" i="4" l="1" a="1"/>
  <c r="C555" i="4" s="1"/>
  <c r="D555" i="4" s="1"/>
  <c r="A557" i="4"/>
  <c r="E556" i="4"/>
  <c r="B556" i="4"/>
  <c r="A557" i="5" s="1"/>
  <c r="G328" i="4"/>
  <c r="I328" i="4"/>
  <c r="F328" i="4"/>
  <c r="L328" i="4"/>
  <c r="H328" i="4"/>
  <c r="K328" i="4" s="1"/>
  <c r="J329" i="4" s="1"/>
  <c r="L329" i="4" l="1"/>
  <c r="F329" i="4"/>
  <c r="G329" i="4"/>
  <c r="I329" i="4"/>
  <c r="H329" i="4"/>
  <c r="B329" i="5"/>
  <c r="C556" i="4" a="1"/>
  <c r="C556" i="4" s="1"/>
  <c r="D556" i="4" s="1"/>
  <c r="A558" i="4"/>
  <c r="E557" i="4"/>
  <c r="B557" i="4"/>
  <c r="A558" i="5" s="1"/>
  <c r="K329" i="4" l="1"/>
  <c r="J330" i="4" s="1"/>
  <c r="L330" i="4" s="1"/>
  <c r="I330" i="4"/>
  <c r="G330" i="4"/>
  <c r="F330" i="4"/>
  <c r="H330" i="4"/>
  <c r="E558" i="4"/>
  <c r="B558" i="4"/>
  <c r="A559" i="5" s="1"/>
  <c r="A559" i="4"/>
  <c r="C557" i="4" a="1"/>
  <c r="C557" i="4" s="1"/>
  <c r="D557" i="4" s="1"/>
  <c r="B330" i="5"/>
  <c r="K330" i="4" l="1"/>
  <c r="J331" i="4" s="1"/>
  <c r="B331" i="5"/>
  <c r="C558" i="4" a="1"/>
  <c r="C558" i="4" s="1"/>
  <c r="D558" i="4" s="1"/>
  <c r="L331" i="4"/>
  <c r="F331" i="4"/>
  <c r="I331" i="4"/>
  <c r="G331" i="4"/>
  <c r="E559" i="4"/>
  <c r="A560" i="4"/>
  <c r="B559" i="4"/>
  <c r="A560" i="5" s="1"/>
  <c r="E560" i="4" l="1"/>
  <c r="B560" i="4"/>
  <c r="A561" i="5" s="1"/>
  <c r="A561" i="4"/>
  <c r="C559" i="4" a="1"/>
  <c r="C559" i="4" s="1"/>
  <c r="D559" i="4" s="1"/>
  <c r="B332" i="5"/>
  <c r="H331" i="4"/>
  <c r="K331" i="4" s="1"/>
  <c r="J332" i="4" s="1"/>
  <c r="F332" i="4" l="1"/>
  <c r="I332" i="4"/>
  <c r="L332" i="4"/>
  <c r="G332" i="4"/>
  <c r="H332" i="4" s="1"/>
  <c r="E561" i="4"/>
  <c r="A562" i="4"/>
  <c r="B561" i="4"/>
  <c r="A562" i="5" s="1"/>
  <c r="C560" i="4" a="1"/>
  <c r="C560" i="4" s="1"/>
  <c r="D560" i="4" s="1"/>
  <c r="K332" i="4" l="1"/>
  <c r="J333" i="4" s="1"/>
  <c r="G333" i="4" s="1"/>
  <c r="F333" i="4"/>
  <c r="L333" i="4"/>
  <c r="I333" i="4"/>
  <c r="C561" i="4" a="1"/>
  <c r="C561" i="4" s="1"/>
  <c r="D561" i="4" s="1"/>
  <c r="B562" i="4"/>
  <c r="A563" i="5" s="1"/>
  <c r="A563" i="4"/>
  <c r="E562" i="4"/>
  <c r="B333" i="5"/>
  <c r="C562" i="4" l="1" a="1"/>
  <c r="C562" i="4" s="1"/>
  <c r="D562" i="4" s="1"/>
  <c r="B563" i="4"/>
  <c r="A564" i="5" s="1"/>
  <c r="A564" i="4"/>
  <c r="E563" i="4"/>
  <c r="C563" i="4" a="1"/>
  <c r="C563" i="4" s="1"/>
  <c r="D563" i="4" s="1"/>
  <c r="B334" i="5"/>
  <c r="H333" i="4"/>
  <c r="K333" i="4" s="1"/>
  <c r="J334" i="4" s="1"/>
  <c r="B564" i="4" l="1"/>
  <c r="A565" i="5" s="1"/>
  <c r="E564" i="4"/>
  <c r="A565" i="4"/>
  <c r="I334" i="4"/>
  <c r="G334" i="4"/>
  <c r="F334" i="4"/>
  <c r="L334" i="4"/>
  <c r="B335" i="5" l="1"/>
  <c r="H334" i="4"/>
  <c r="K334" i="4" s="1"/>
  <c r="J335" i="4" s="1"/>
  <c r="G335" i="4" s="1"/>
  <c r="H335" i="4" s="1"/>
  <c r="F335" i="4"/>
  <c r="L335" i="4"/>
  <c r="I335" i="4"/>
  <c r="A566" i="4"/>
  <c r="E565" i="4"/>
  <c r="B565" i="4"/>
  <c r="A566" i="5" s="1"/>
  <c r="C564" i="4" a="1"/>
  <c r="C564" i="4" s="1"/>
  <c r="D564" i="4" s="1"/>
  <c r="K335" i="4" l="1"/>
  <c r="J336" i="4" s="1"/>
  <c r="L336" i="4"/>
  <c r="I336" i="4"/>
  <c r="G336" i="4"/>
  <c r="F336" i="4"/>
  <c r="B337" i="5" s="1"/>
  <c r="E566" i="4"/>
  <c r="A567" i="4"/>
  <c r="B566" i="4"/>
  <c r="A567" i="5" s="1"/>
  <c r="C565" i="4" a="1"/>
  <c r="C565" i="4" s="1"/>
  <c r="D565" i="4" s="1"/>
  <c r="B336" i="5"/>
  <c r="C566" i="4" l="1" a="1"/>
  <c r="C566" i="4" s="1"/>
  <c r="D566" i="4" s="1"/>
  <c r="H336" i="4"/>
  <c r="K336" i="4" s="1"/>
  <c r="J337" i="4" s="1"/>
  <c r="E567" i="4"/>
  <c r="A568" i="4"/>
  <c r="B567" i="4"/>
  <c r="A568" i="5" s="1"/>
  <c r="E568" i="4" l="1"/>
  <c r="B568" i="4"/>
  <c r="A569" i="5" s="1"/>
  <c r="A569" i="4"/>
  <c r="C567" i="4" a="1"/>
  <c r="C567" i="4" s="1"/>
  <c r="D567" i="4" s="1"/>
  <c r="G337" i="4"/>
  <c r="L337" i="4"/>
  <c r="I337" i="4"/>
  <c r="F337" i="4"/>
  <c r="B338" i="5" l="1"/>
  <c r="H337" i="4"/>
  <c r="K337" i="4" s="1"/>
  <c r="J338" i="4" s="1"/>
  <c r="C568" i="4" a="1"/>
  <c r="C568" i="4" s="1"/>
  <c r="D568" i="4" s="1"/>
  <c r="E569" i="4"/>
  <c r="B569" i="4"/>
  <c r="A570" i="5" s="1"/>
  <c r="A570" i="4"/>
  <c r="E570" i="4" l="1"/>
  <c r="B570" i="4"/>
  <c r="A571" i="5" s="1"/>
  <c r="A571" i="4"/>
  <c r="C569" i="4" a="1"/>
  <c r="C569" i="4" s="1"/>
  <c r="D569" i="4" s="1"/>
  <c r="I338" i="4"/>
  <c r="L338" i="4"/>
  <c r="F338" i="4" s="1"/>
  <c r="G338" i="4"/>
  <c r="B339" i="5" l="1"/>
  <c r="H338" i="4"/>
  <c r="K338" i="4" s="1"/>
  <c r="J339" i="4" s="1"/>
  <c r="C570" i="4" a="1"/>
  <c r="C570" i="4" s="1"/>
  <c r="D570" i="4" s="1"/>
  <c r="A572" i="4"/>
  <c r="E571" i="4"/>
  <c r="B571" i="4"/>
  <c r="A572" i="5" s="1"/>
  <c r="C571" i="4" l="1" a="1"/>
  <c r="C571" i="4" s="1"/>
  <c r="D571" i="4" s="1"/>
  <c r="A573" i="4"/>
  <c r="B572" i="4"/>
  <c r="A573" i="5" s="1"/>
  <c r="E572" i="4"/>
  <c r="L339" i="4"/>
  <c r="I339" i="4"/>
  <c r="G339" i="4"/>
  <c r="F339" i="4"/>
  <c r="B340" i="5" s="1"/>
  <c r="H339" i="4" l="1"/>
  <c r="K339" i="4" s="1"/>
  <c r="J340" i="4" s="1"/>
  <c r="C572" i="4" a="1"/>
  <c r="C572" i="4" s="1"/>
  <c r="D572" i="4" s="1"/>
  <c r="E573" i="4"/>
  <c r="A574" i="4"/>
  <c r="B573" i="4"/>
  <c r="A574" i="5" s="1"/>
  <c r="A575" i="4" l="1"/>
  <c r="E574" i="4"/>
  <c r="B574" i="4"/>
  <c r="A575" i="5" s="1"/>
  <c r="C573" i="4" a="1"/>
  <c r="C573" i="4" s="1"/>
  <c r="D573" i="4" s="1"/>
  <c r="L340" i="4"/>
  <c r="F340" i="4"/>
  <c r="I340" i="4"/>
  <c r="G340" i="4"/>
  <c r="H340" i="4" l="1"/>
  <c r="K340" i="4"/>
  <c r="J341" i="4" s="1"/>
  <c r="I341" i="4"/>
  <c r="G341" i="4"/>
  <c r="F341" i="4"/>
  <c r="L341" i="4"/>
  <c r="B341" i="5"/>
  <c r="C574" i="4" a="1"/>
  <c r="C574" i="4" s="1"/>
  <c r="D574" i="4" s="1"/>
  <c r="E575" i="4"/>
  <c r="B575" i="4"/>
  <c r="A576" i="5" s="1"/>
  <c r="A576" i="4"/>
  <c r="B342" i="5" l="1"/>
  <c r="H341" i="4"/>
  <c r="K341" i="4" s="1"/>
  <c r="J342" i="4" s="1"/>
  <c r="I342" i="4"/>
  <c r="F342" i="4"/>
  <c r="L342" i="4"/>
  <c r="G342" i="4"/>
  <c r="H342" i="4" s="1"/>
  <c r="C575" i="4" a="1"/>
  <c r="C575" i="4" s="1"/>
  <c r="D575" i="4" s="1"/>
  <c r="B576" i="4"/>
  <c r="A577" i="5" s="1"/>
  <c r="A577" i="4"/>
  <c r="E576" i="4"/>
  <c r="K342" i="4" l="1"/>
  <c r="J343" i="4" s="1"/>
  <c r="B343" i="5"/>
  <c r="L343" i="4"/>
  <c r="F343" i="4"/>
  <c r="I343" i="4"/>
  <c r="G343" i="4"/>
  <c r="H343" i="4" s="1"/>
  <c r="C576" i="4" a="1"/>
  <c r="C576" i="4" s="1"/>
  <c r="D576" i="4" s="1"/>
  <c r="A578" i="4"/>
  <c r="E577" i="4"/>
  <c r="B577" i="4"/>
  <c r="A578" i="5" s="1"/>
  <c r="K343" i="4" l="1"/>
  <c r="J344" i="4" s="1"/>
  <c r="I344" i="4"/>
  <c r="F344" i="4"/>
  <c r="L344" i="4"/>
  <c r="G344" i="4"/>
  <c r="C577" i="4" a="1"/>
  <c r="C577" i="4" s="1"/>
  <c r="D577" i="4" s="1"/>
  <c r="B578" i="4"/>
  <c r="A579" i="5" s="1"/>
  <c r="A579" i="4"/>
  <c r="E578" i="4"/>
  <c r="B344" i="5"/>
  <c r="B345" i="5" l="1"/>
  <c r="C578" i="4" a="1"/>
  <c r="C578" i="4" s="1"/>
  <c r="D578" i="4" s="1"/>
  <c r="A580" i="4"/>
  <c r="E579" i="4"/>
  <c r="B579" i="4"/>
  <c r="A580" i="5" s="1"/>
  <c r="H344" i="4"/>
  <c r="K344" i="4" s="1"/>
  <c r="J345" i="4" s="1"/>
  <c r="C579" i="4" l="1" a="1"/>
  <c r="C579" i="4" s="1"/>
  <c r="D579" i="4" s="1"/>
  <c r="L345" i="4"/>
  <c r="G345" i="4"/>
  <c r="I345" i="4"/>
  <c r="F345" i="4"/>
  <c r="B346" i="5" s="1"/>
  <c r="A581" i="4"/>
  <c r="E580" i="4"/>
  <c r="B580" i="4"/>
  <c r="A581" i="5" s="1"/>
  <c r="C580" i="4" l="1" a="1"/>
  <c r="C580" i="4" s="1"/>
  <c r="D580" i="4" s="1"/>
  <c r="B581" i="4"/>
  <c r="A582" i="5" s="1"/>
  <c r="A582" i="4"/>
  <c r="E581" i="4"/>
  <c r="H345" i="4"/>
  <c r="K345" i="4" s="1"/>
  <c r="J346" i="4" s="1"/>
  <c r="F346" i="4" l="1"/>
  <c r="L346" i="4"/>
  <c r="I346" i="4"/>
  <c r="G346" i="4"/>
  <c r="H346" i="4" s="1"/>
  <c r="A583" i="4"/>
  <c r="B582" i="4"/>
  <c r="A583" i="5" s="1"/>
  <c r="E582" i="4"/>
  <c r="C581" i="4" a="1"/>
  <c r="C581" i="4" s="1"/>
  <c r="D581" i="4" s="1"/>
  <c r="K346" i="4" l="1"/>
  <c r="J347" i="4" s="1"/>
  <c r="L347" i="4"/>
  <c r="I347" i="4"/>
  <c r="G347" i="4"/>
  <c r="F347" i="4"/>
  <c r="B348" i="5" s="1"/>
  <c r="C582" i="4" a="1"/>
  <c r="C582" i="4" s="1"/>
  <c r="D582" i="4" s="1"/>
  <c r="E583" i="4"/>
  <c r="A584" i="4"/>
  <c r="B583" i="4"/>
  <c r="A584" i="5" s="1"/>
  <c r="B347" i="5"/>
  <c r="C583" i="4" l="1" a="1"/>
  <c r="C583" i="4" s="1"/>
  <c r="D583" i="4" s="1"/>
  <c r="A585" i="4"/>
  <c r="E584" i="4"/>
  <c r="B584" i="4"/>
  <c r="A585" i="5" s="1"/>
  <c r="H347" i="4"/>
  <c r="K347" i="4" s="1"/>
  <c r="J348" i="4" s="1"/>
  <c r="L348" i="4" l="1"/>
  <c r="I348" i="4"/>
  <c r="G348" i="4"/>
  <c r="F348" i="4"/>
  <c r="E585" i="4"/>
  <c r="A586" i="4"/>
  <c r="B585" i="4"/>
  <c r="A586" i="5" s="1"/>
  <c r="C584" i="4" a="1"/>
  <c r="C584" i="4" s="1"/>
  <c r="D584" i="4" s="1"/>
  <c r="B349" i="5" l="1"/>
  <c r="C585" i="4" a="1"/>
  <c r="C585" i="4" s="1"/>
  <c r="D585" i="4" s="1"/>
  <c r="H348" i="4"/>
  <c r="K348" i="4" s="1"/>
  <c r="J349" i="4" s="1"/>
  <c r="A587" i="4"/>
  <c r="E586" i="4"/>
  <c r="B586" i="4"/>
  <c r="A587" i="5" s="1"/>
  <c r="A588" i="4" l="1"/>
  <c r="E587" i="4"/>
  <c r="B587" i="4"/>
  <c r="A588" i="5" s="1"/>
  <c r="C586" i="4" a="1"/>
  <c r="C586" i="4" s="1"/>
  <c r="D586" i="4" s="1"/>
  <c r="I349" i="4"/>
  <c r="G349" i="4"/>
  <c r="H349" i="4" s="1"/>
  <c r="F349" i="4"/>
  <c r="L349" i="4"/>
  <c r="K349" i="4" l="1"/>
  <c r="J350" i="4" s="1"/>
  <c r="L350" i="4"/>
  <c r="F350" i="4" s="1"/>
  <c r="G350" i="4"/>
  <c r="I350" i="4"/>
  <c r="B350" i="5"/>
  <c r="C587" i="4" a="1"/>
  <c r="C587" i="4" s="1"/>
  <c r="D587" i="4" s="1"/>
  <c r="E588" i="4"/>
  <c r="B588" i="4"/>
  <c r="A589" i="5" s="1"/>
  <c r="A589" i="4"/>
  <c r="C588" i="4" l="1" a="1"/>
  <c r="C588" i="4" s="1"/>
  <c r="D588" i="4" s="1"/>
  <c r="B351" i="5"/>
  <c r="H350" i="4"/>
  <c r="K350" i="4" s="1"/>
  <c r="J351" i="4" s="1"/>
  <c r="A590" i="4"/>
  <c r="B589" i="4"/>
  <c r="A590" i="5" s="1"/>
  <c r="E589" i="4"/>
  <c r="C589" i="4" l="1" a="1"/>
  <c r="C589" i="4" s="1"/>
  <c r="D589" i="4" s="1"/>
  <c r="L351" i="4"/>
  <c r="F351" i="4"/>
  <c r="I351" i="4"/>
  <c r="G351" i="4"/>
  <c r="H351" i="4" s="1"/>
  <c r="E590" i="4"/>
  <c r="A591" i="4"/>
  <c r="B590" i="4"/>
  <c r="A591" i="5" s="1"/>
  <c r="K351" i="4" l="1"/>
  <c r="J352" i="4" s="1"/>
  <c r="I352" i="4"/>
  <c r="F352" i="4"/>
  <c r="L352" i="4"/>
  <c r="G352" i="4"/>
  <c r="H352" i="4" s="1"/>
  <c r="B591" i="4"/>
  <c r="A592" i="5" s="1"/>
  <c r="A592" i="4"/>
  <c r="E591" i="4"/>
  <c r="B352" i="5"/>
  <c r="C590" i="4" a="1"/>
  <c r="C590" i="4" s="1"/>
  <c r="D590" i="4" s="1"/>
  <c r="K352" i="4" l="1"/>
  <c r="J353" i="4" s="1"/>
  <c r="B353" i="5"/>
  <c r="I353" i="4"/>
  <c r="G353" i="4"/>
  <c r="F353" i="4"/>
  <c r="B354" i="5" s="1"/>
  <c r="L353" i="4"/>
  <c r="A593" i="4"/>
  <c r="E592" i="4"/>
  <c r="B592" i="4"/>
  <c r="A593" i="5" s="1"/>
  <c r="C591" i="4" a="1"/>
  <c r="C591" i="4" s="1"/>
  <c r="D591" i="4" s="1"/>
  <c r="H353" i="4" l="1"/>
  <c r="K353" i="4" s="1"/>
  <c r="J354" i="4" s="1"/>
  <c r="G354" i="4" s="1"/>
  <c r="F354" i="4"/>
  <c r="L354" i="4"/>
  <c r="I354" i="4"/>
  <c r="C592" i="4" a="1"/>
  <c r="C592" i="4" s="1"/>
  <c r="D592" i="4" s="1"/>
  <c r="E593" i="4"/>
  <c r="A594" i="4"/>
  <c r="B593" i="4"/>
  <c r="A594" i="5" s="1"/>
  <c r="A595" i="4" l="1"/>
  <c r="B594" i="4"/>
  <c r="A595" i="5" s="1"/>
  <c r="E594" i="4"/>
  <c r="B355" i="5"/>
  <c r="C593" i="4" a="1"/>
  <c r="C593" i="4" s="1"/>
  <c r="D593" i="4" s="1"/>
  <c r="H354" i="4"/>
  <c r="K354" i="4" s="1"/>
  <c r="J355" i="4" s="1"/>
  <c r="L355" i="4" l="1"/>
  <c r="F355" i="4"/>
  <c r="I355" i="4"/>
  <c r="G355" i="4"/>
  <c r="H355" i="4" s="1"/>
  <c r="C594" i="4" a="1"/>
  <c r="C594" i="4" s="1"/>
  <c r="D594" i="4" s="1"/>
  <c r="A596" i="4"/>
  <c r="E595" i="4"/>
  <c r="B595" i="4"/>
  <c r="A596" i="5" s="1"/>
  <c r="K355" i="4" l="1"/>
  <c r="J356" i="4" s="1"/>
  <c r="G356" i="4" s="1"/>
  <c r="I356" i="4"/>
  <c r="F356" i="4"/>
  <c r="L356" i="4"/>
  <c r="C595" i="4" a="1"/>
  <c r="C595" i="4" s="1"/>
  <c r="D595" i="4" s="1"/>
  <c r="B596" i="4"/>
  <c r="A597" i="5" s="1"/>
  <c r="A597" i="4"/>
  <c r="E596" i="4"/>
  <c r="B356" i="5"/>
  <c r="C596" i="4" l="1" a="1"/>
  <c r="C596" i="4" s="1"/>
  <c r="D596" i="4" s="1"/>
  <c r="A598" i="4"/>
  <c r="B597" i="4"/>
  <c r="A598" i="5" s="1"/>
  <c r="E597" i="4"/>
  <c r="B357" i="5"/>
  <c r="H356" i="4"/>
  <c r="K356" i="4" s="1"/>
  <c r="J357" i="4" s="1"/>
  <c r="B598" i="4" l="1"/>
  <c r="A599" i="5" s="1"/>
  <c r="E598" i="4"/>
  <c r="A599" i="4"/>
  <c r="I357" i="4"/>
  <c r="G357" i="4"/>
  <c r="L357" i="4"/>
  <c r="F357" i="4"/>
  <c r="C597" i="4" a="1"/>
  <c r="C597" i="4" s="1"/>
  <c r="D597" i="4" s="1"/>
  <c r="B358" i="5" l="1"/>
  <c r="H357" i="4"/>
  <c r="K357" i="4" s="1"/>
  <c r="J358" i="4" s="1"/>
  <c r="A600" i="4"/>
  <c r="E599" i="4"/>
  <c r="B599" i="4"/>
  <c r="A600" i="5" s="1"/>
  <c r="C598" i="4" a="1"/>
  <c r="C598" i="4" s="1"/>
  <c r="D598" i="4" s="1"/>
  <c r="B600" i="4" l="1"/>
  <c r="A601" i="5" s="1"/>
  <c r="E600" i="4"/>
  <c r="C599" i="4" a="1"/>
  <c r="C599" i="4" s="1"/>
  <c r="D599" i="4" s="1"/>
  <c r="G358" i="4"/>
  <c r="F358" i="4"/>
  <c r="L358" i="4"/>
  <c r="I358" i="4"/>
  <c r="B359" i="5" l="1"/>
  <c r="H358" i="4"/>
  <c r="K358" i="4" s="1"/>
  <c r="J359" i="4" s="1"/>
  <c r="C600" i="4" a="1"/>
  <c r="C600" i="4" s="1"/>
  <c r="D600" i="4" s="1"/>
  <c r="I359" i="4" l="1"/>
  <c r="F359" i="4"/>
  <c r="L359" i="4"/>
  <c r="G359" i="4"/>
  <c r="B360" i="5" l="1"/>
  <c r="H359" i="4"/>
  <c r="K359" i="4" s="1"/>
  <c r="J360" i="4" s="1"/>
  <c r="G360" i="4" l="1"/>
  <c r="I360" i="4"/>
  <c r="L360" i="4"/>
  <c r="F360" i="4"/>
  <c r="B361" i="5" l="1"/>
  <c r="H360" i="4"/>
  <c r="K360" i="4" s="1"/>
  <c r="J361" i="4" s="1"/>
  <c r="L361" i="4" l="1"/>
  <c r="F361" i="4"/>
  <c r="I361" i="4"/>
  <c r="G361" i="4"/>
  <c r="H361" i="4" s="1"/>
  <c r="K361" i="4" l="1"/>
  <c r="J362" i="4" s="1"/>
  <c r="L362" i="4"/>
  <c r="F362" i="4" s="1"/>
  <c r="I362" i="4"/>
  <c r="G362" i="4"/>
  <c r="B362" i="5"/>
  <c r="B363" i="5" l="1"/>
  <c r="H362" i="4"/>
  <c r="K362" i="4" s="1"/>
  <c r="J363" i="4" s="1"/>
  <c r="I363" i="4" l="1"/>
  <c r="G363" i="4"/>
  <c r="L363" i="4"/>
  <c r="F363" i="4"/>
  <c r="B364" i="5" s="1"/>
  <c r="H363" i="4" l="1"/>
  <c r="K363" i="4" s="1"/>
  <c r="J364" i="4" s="1"/>
  <c r="F364" i="4" l="1"/>
  <c r="L364" i="4"/>
  <c r="I364" i="4"/>
  <c r="G364" i="4"/>
  <c r="H364" i="4" s="1"/>
  <c r="K364" i="4" l="1"/>
  <c r="J365" i="4" s="1"/>
  <c r="I365" i="4" s="1"/>
  <c r="G365" i="4"/>
  <c r="L365" i="4"/>
  <c r="F365" i="4"/>
  <c r="B365" i="5"/>
  <c r="B366" i="5" l="1"/>
  <c r="H365" i="4"/>
  <c r="K365" i="4" s="1"/>
  <c r="J366" i="4" s="1"/>
  <c r="I366" i="4" l="1"/>
  <c r="G366" i="4"/>
  <c r="F366" i="4"/>
  <c r="L366" i="4"/>
  <c r="H366" i="4"/>
  <c r="K366" i="4" l="1"/>
  <c r="J367" i="4" s="1"/>
  <c r="G367" i="4" s="1"/>
  <c r="B367" i="5"/>
  <c r="I367" i="4"/>
  <c r="F367" i="4"/>
  <c r="L367" i="4" l="1"/>
  <c r="B368" i="5"/>
  <c r="H367" i="4"/>
  <c r="K367" i="4" s="1"/>
  <c r="J368" i="4" s="1"/>
  <c r="L368" i="4" l="1"/>
  <c r="I368" i="4"/>
  <c r="G368" i="4"/>
  <c r="F368" i="4"/>
  <c r="B369" i="5" l="1"/>
  <c r="H368" i="4"/>
  <c r="K368" i="4" s="1"/>
  <c r="J369" i="4" s="1"/>
  <c r="L369" i="4" l="1"/>
  <c r="G369" i="4"/>
  <c r="F369" i="4"/>
  <c r="I369" i="4"/>
  <c r="B370" i="5" l="1"/>
  <c r="H369" i="4"/>
  <c r="K369" i="4" s="1"/>
  <c r="J370" i="4" s="1"/>
  <c r="F370" i="4" l="1"/>
  <c r="L370" i="4"/>
  <c r="I370" i="4"/>
  <c r="G370" i="4"/>
  <c r="B371" i="5" l="1"/>
  <c r="H370" i="4"/>
  <c r="K370" i="4" s="1"/>
  <c r="J371" i="4" s="1"/>
  <c r="L371" i="4" l="1"/>
  <c r="I371" i="4"/>
  <c r="G371" i="4"/>
  <c r="F371" i="4"/>
  <c r="H371" i="4"/>
  <c r="K371" i="4" l="1"/>
  <c r="J372" i="4" s="1"/>
  <c r="L372" i="4"/>
  <c r="F372" i="4"/>
  <c r="I372" i="4"/>
  <c r="G372" i="4"/>
  <c r="B372" i="5"/>
  <c r="B373" i="5" l="1"/>
  <c r="H372" i="4"/>
  <c r="K372" i="4" s="1"/>
  <c r="J373" i="4" s="1"/>
  <c r="I373" i="4" l="1"/>
  <c r="G373" i="4"/>
  <c r="F373" i="4"/>
  <c r="L373" i="4"/>
  <c r="H373" i="4"/>
  <c r="K373" i="4" l="1"/>
  <c r="J374" i="4" s="1"/>
  <c r="I374" i="4"/>
  <c r="G374" i="4"/>
  <c r="L374" i="4"/>
  <c r="F374" i="4" s="1"/>
  <c r="B374" i="5"/>
  <c r="B375" i="5" l="1"/>
  <c r="H374" i="4"/>
  <c r="K374" i="4" s="1"/>
  <c r="J375" i="4" s="1"/>
  <c r="L375" i="4" l="1"/>
  <c r="I375" i="4"/>
  <c r="G375" i="4"/>
  <c r="F375" i="4"/>
  <c r="H375" i="4"/>
  <c r="K375" i="4" s="1"/>
  <c r="J376" i="4" s="1"/>
  <c r="G376" i="4" l="1"/>
  <c r="I376" i="4"/>
  <c r="F376" i="4"/>
  <c r="B377" i="5" s="1"/>
  <c r="L376" i="4"/>
  <c r="B376" i="5"/>
  <c r="H376" i="4" l="1"/>
  <c r="K376" i="4" s="1"/>
  <c r="J377" i="4" s="1"/>
  <c r="L377" i="4" l="1"/>
  <c r="F377" i="4"/>
  <c r="I377" i="4"/>
  <c r="G377" i="4"/>
  <c r="H377" i="4"/>
  <c r="K377" i="4" s="1"/>
  <c r="J378" i="4" s="1"/>
  <c r="L378" i="4" l="1"/>
  <c r="G378" i="4"/>
  <c r="I378" i="4"/>
  <c r="F378" i="4"/>
  <c r="B378" i="5"/>
  <c r="B379" i="5" l="1"/>
  <c r="H378" i="4"/>
  <c r="K378" i="4" s="1"/>
  <c r="J379" i="4" s="1"/>
  <c r="I379" i="4" l="1"/>
  <c r="F379" i="4"/>
  <c r="B380" i="5" s="1"/>
  <c r="L379" i="4"/>
  <c r="G379" i="4"/>
  <c r="H379" i="4" l="1"/>
  <c r="K379" i="4" s="1"/>
  <c r="J380" i="4" s="1"/>
  <c r="G380" i="4" l="1"/>
  <c r="L380" i="4"/>
  <c r="I380" i="4"/>
  <c r="F380" i="4"/>
  <c r="B381" i="5" s="1"/>
  <c r="H380" i="4" l="1"/>
  <c r="K380" i="4" s="1"/>
  <c r="J381" i="4" s="1"/>
  <c r="L381" i="4" l="1"/>
  <c r="I381" i="4"/>
  <c r="G381" i="4"/>
  <c r="F381" i="4"/>
  <c r="B382" i="5" l="1"/>
  <c r="H381" i="4"/>
  <c r="K381" i="4" s="1"/>
  <c r="J382" i="4" s="1"/>
  <c r="L382" i="4" l="1"/>
  <c r="I382" i="4"/>
  <c r="G382" i="4"/>
  <c r="F382" i="4"/>
  <c r="B383" i="5" s="1"/>
  <c r="H382" i="4" l="1"/>
  <c r="K382" i="4" s="1"/>
  <c r="J383" i="4" s="1"/>
  <c r="L383" i="4" l="1"/>
  <c r="I383" i="4"/>
  <c r="G383" i="4"/>
  <c r="F383" i="4"/>
  <c r="B384" i="5" s="1"/>
  <c r="H383" i="4" l="1"/>
  <c r="K383" i="4" s="1"/>
  <c r="J384" i="4" s="1"/>
  <c r="F384" i="4" l="1"/>
  <c r="G384" i="4"/>
  <c r="H384" i="4" s="1"/>
  <c r="L384" i="4"/>
  <c r="I384" i="4"/>
  <c r="K384" i="4" l="1"/>
  <c r="J385" i="4" s="1"/>
  <c r="I385" i="4"/>
  <c r="L385" i="4"/>
  <c r="G385" i="4"/>
  <c r="F385" i="4"/>
  <c r="B386" i="5" s="1"/>
  <c r="B385" i="5"/>
  <c r="H385" i="4" l="1"/>
  <c r="K385" i="4" s="1"/>
  <c r="J386" i="4" s="1"/>
  <c r="I386" i="4" l="1"/>
  <c r="G386" i="4"/>
  <c r="L386" i="4"/>
  <c r="F386" i="4" s="1"/>
  <c r="B387" i="5" l="1"/>
  <c r="H386" i="4"/>
  <c r="K386" i="4" s="1"/>
  <c r="J387" i="4" s="1"/>
  <c r="I387" i="4" l="1"/>
  <c r="G387" i="4"/>
  <c r="F387" i="4"/>
  <c r="L387" i="4"/>
  <c r="B388" i="5" l="1"/>
  <c r="H387" i="4"/>
  <c r="K387" i="4" s="1"/>
  <c r="J388" i="4" s="1"/>
  <c r="L388" i="4" l="1"/>
  <c r="I388" i="4"/>
  <c r="F388" i="4"/>
  <c r="G388" i="4"/>
  <c r="B389" i="5" l="1"/>
  <c r="H388" i="4"/>
  <c r="K388" i="4" s="1"/>
  <c r="J389" i="4" s="1"/>
  <c r="L389" i="4" l="1"/>
  <c r="G389" i="4"/>
  <c r="I389" i="4"/>
  <c r="F389" i="4"/>
  <c r="B390" i="5" l="1"/>
  <c r="H389" i="4"/>
  <c r="K389" i="4" s="1"/>
  <c r="J390" i="4" s="1"/>
  <c r="L390" i="4" l="1"/>
  <c r="I390" i="4"/>
  <c r="G390" i="4"/>
  <c r="F390" i="4"/>
  <c r="H390" i="4" s="1"/>
  <c r="K390" i="4" s="1"/>
  <c r="J391" i="4" s="1"/>
  <c r="L391" i="4" l="1"/>
  <c r="I391" i="4"/>
  <c r="G391" i="4"/>
  <c r="F391" i="4"/>
  <c r="B392" i="5" s="1"/>
  <c r="B391" i="5"/>
  <c r="H391" i="4" l="1"/>
  <c r="K391" i="4" s="1"/>
  <c r="J392" i="4" s="1"/>
  <c r="G392" i="4" l="1"/>
  <c r="L392" i="4"/>
  <c r="I392" i="4"/>
  <c r="F392" i="4"/>
  <c r="B393" i="5" l="1"/>
  <c r="H392" i="4"/>
  <c r="K392" i="4" s="1"/>
  <c r="J393" i="4" s="1"/>
  <c r="L393" i="4" l="1"/>
  <c r="I393" i="4"/>
  <c r="F393" i="4"/>
  <c r="G393" i="4"/>
  <c r="B394" i="5" l="1"/>
  <c r="H393" i="4"/>
  <c r="K393" i="4" s="1"/>
  <c r="J394" i="4" s="1"/>
  <c r="L394" i="4" l="1"/>
  <c r="F394" i="4"/>
  <c r="I394" i="4"/>
  <c r="G394" i="4"/>
  <c r="B395" i="5" l="1"/>
  <c r="H394" i="4"/>
  <c r="K394" i="4" s="1"/>
  <c r="J395" i="4" s="1"/>
  <c r="G395" i="4" l="1"/>
  <c r="I395" i="4"/>
  <c r="F395" i="4"/>
  <c r="L395" i="4"/>
  <c r="B396" i="5" l="1"/>
  <c r="H395" i="4"/>
  <c r="K395" i="4" s="1"/>
  <c r="J396" i="4" s="1"/>
  <c r="F396" i="4" l="1"/>
  <c r="L396" i="4"/>
  <c r="G396" i="4"/>
  <c r="I396" i="4"/>
  <c r="B397" i="5" l="1"/>
  <c r="H396" i="4"/>
  <c r="K396" i="4" s="1"/>
  <c r="J397" i="4" s="1"/>
  <c r="L397" i="4" l="1"/>
  <c r="G397" i="4"/>
  <c r="F397" i="4"/>
  <c r="I397" i="4"/>
  <c r="B398" i="5" l="1"/>
  <c r="H397" i="4"/>
  <c r="K397" i="4" s="1"/>
  <c r="J398" i="4" s="1"/>
  <c r="G398" i="4" l="1"/>
  <c r="L398" i="4"/>
  <c r="F398" i="4" s="1"/>
  <c r="I398" i="4"/>
  <c r="B399" i="5" l="1"/>
  <c r="H398" i="4"/>
  <c r="K398" i="4" s="1"/>
  <c r="J399" i="4" s="1"/>
  <c r="G399" i="4" l="1"/>
  <c r="I399" i="4"/>
  <c r="L399" i="4"/>
  <c r="F399" i="4"/>
  <c r="H399" i="4" s="1"/>
  <c r="K399" i="4" l="1"/>
  <c r="J400" i="4" s="1"/>
  <c r="F400" i="4"/>
  <c r="L400" i="4"/>
  <c r="I400" i="4"/>
  <c r="G400" i="4"/>
  <c r="B400" i="5"/>
  <c r="B401" i="5" l="1"/>
  <c r="H400" i="4"/>
  <c r="K400" i="4" s="1"/>
  <c r="J401" i="4" s="1"/>
  <c r="I401" i="4" l="1"/>
  <c r="L401" i="4"/>
  <c r="F401" i="4"/>
  <c r="B402" i="5" s="1"/>
  <c r="G401" i="4"/>
  <c r="H401" i="4" l="1"/>
  <c r="K401" i="4" s="1"/>
  <c r="J402" i="4" s="1"/>
  <c r="L402" i="4" l="1"/>
  <c r="F402" i="4"/>
  <c r="I402" i="4"/>
  <c r="G402" i="4"/>
  <c r="B403" i="5" l="1"/>
  <c r="H402" i="4"/>
  <c r="K402" i="4" s="1"/>
  <c r="J403" i="4" s="1"/>
  <c r="I403" i="4" l="1"/>
  <c r="F403" i="4"/>
  <c r="B404" i="5" s="1"/>
  <c r="L403" i="4"/>
  <c r="G403" i="4"/>
  <c r="H403" i="4" l="1"/>
  <c r="K403" i="4" s="1"/>
  <c r="J404" i="4" s="1"/>
  <c r="L404" i="4" l="1"/>
  <c r="F404" i="4"/>
  <c r="I404" i="4"/>
  <c r="G404" i="4"/>
  <c r="B405" i="5" l="1"/>
  <c r="H404" i="4"/>
  <c r="K404" i="4" s="1"/>
  <c r="J405" i="4" s="1"/>
  <c r="I405" i="4" l="1"/>
  <c r="F405" i="4"/>
  <c r="B406" i="5" s="1"/>
  <c r="L405" i="4"/>
  <c r="G405" i="4"/>
  <c r="H405" i="4" s="1"/>
  <c r="K405" i="4" s="1"/>
  <c r="J406" i="4" s="1"/>
  <c r="L406" i="4" l="1"/>
  <c r="I406" i="4"/>
  <c r="G406" i="4"/>
  <c r="F406" i="4"/>
  <c r="B407" i="5" s="1"/>
  <c r="H406" i="4" l="1"/>
  <c r="K406" i="4" s="1"/>
  <c r="J407" i="4" s="1"/>
  <c r="L407" i="4" l="1"/>
  <c r="F407" i="4"/>
  <c r="I407" i="4"/>
  <c r="G407" i="4"/>
  <c r="H407" i="4"/>
  <c r="K407" i="4" l="1"/>
  <c r="J408" i="4" s="1"/>
  <c r="I408" i="4"/>
  <c r="G408" i="4"/>
  <c r="F408" i="4"/>
  <c r="B409" i="5" s="1"/>
  <c r="L408" i="4"/>
  <c r="B408" i="5"/>
  <c r="H408" i="4" l="1"/>
  <c r="K408" i="4" s="1"/>
  <c r="J409" i="4" s="1"/>
  <c r="L409" i="4" l="1"/>
  <c r="F409" i="4"/>
  <c r="I409" i="4"/>
  <c r="G409" i="4"/>
  <c r="H409" i="4" s="1"/>
  <c r="K409" i="4" s="1"/>
  <c r="J410" i="4" s="1"/>
  <c r="L410" i="4" l="1"/>
  <c r="F410" i="4" s="1"/>
  <c r="I410" i="4"/>
  <c r="G410" i="4"/>
  <c r="B410" i="5"/>
  <c r="B411" i="5" l="1"/>
  <c r="H410" i="4"/>
  <c r="K410" i="4" s="1"/>
  <c r="J411" i="4" s="1"/>
  <c r="I411" i="4" l="1"/>
  <c r="G411" i="4"/>
  <c r="F411" i="4"/>
  <c r="L411" i="4"/>
  <c r="B412" i="5" l="1"/>
  <c r="H411" i="4"/>
  <c r="K411" i="4" s="1"/>
  <c r="J412" i="4" s="1"/>
  <c r="I412" i="4" l="1"/>
  <c r="L412" i="4"/>
  <c r="G412" i="4"/>
  <c r="F412" i="4"/>
  <c r="B413" i="5" s="1"/>
  <c r="H412" i="4" l="1"/>
  <c r="K412" i="4" s="1"/>
  <c r="J413" i="4" s="1"/>
  <c r="F413" i="4" l="1"/>
  <c r="I413" i="4"/>
  <c r="G413" i="4"/>
  <c r="L413" i="4"/>
  <c r="B414" i="5" l="1"/>
  <c r="H413" i="4"/>
  <c r="K413" i="4" s="1"/>
  <c r="J414" i="4" s="1"/>
  <c r="L414" i="4" l="1"/>
  <c r="I414" i="4"/>
  <c r="F414" i="4"/>
  <c r="B415" i="5" s="1"/>
  <c r="G414" i="4"/>
  <c r="H414" i="4" l="1"/>
  <c r="K414" i="4" s="1"/>
  <c r="J415" i="4" s="1"/>
  <c r="L415" i="4" l="1"/>
  <c r="G415" i="4"/>
  <c r="F415" i="4"/>
  <c r="I415" i="4"/>
  <c r="B416" i="5" l="1"/>
  <c r="H415" i="4"/>
  <c r="K415" i="4" s="1"/>
  <c r="J416" i="4" s="1"/>
  <c r="F416" i="4" l="1"/>
  <c r="I416" i="4"/>
  <c r="G416" i="4"/>
  <c r="H416" i="4" s="1"/>
  <c r="L416" i="4"/>
  <c r="K416" i="4" l="1"/>
  <c r="J417" i="4" s="1"/>
  <c r="L417" i="4"/>
  <c r="G417" i="4"/>
  <c r="I417" i="4"/>
  <c r="F417" i="4"/>
  <c r="H417" i="4" s="1"/>
  <c r="B417" i="5"/>
  <c r="K417" i="4" l="1"/>
  <c r="J418" i="4" s="1"/>
  <c r="F418" i="4"/>
  <c r="G418" i="4"/>
  <c r="H418" i="4" s="1"/>
  <c r="I418" i="4"/>
  <c r="L418" i="4"/>
  <c r="B418" i="5"/>
  <c r="K418" i="4" l="1"/>
  <c r="J419" i="4" s="1"/>
  <c r="G419" i="4"/>
  <c r="L419" i="4"/>
  <c r="I419" i="4"/>
  <c r="F419" i="4"/>
  <c r="B419" i="5"/>
  <c r="B420" i="5" l="1"/>
  <c r="H419" i="4"/>
  <c r="K419" i="4" s="1"/>
  <c r="J420" i="4" s="1"/>
  <c r="I420" i="4" l="1"/>
  <c r="G420" i="4"/>
  <c r="F420" i="4"/>
  <c r="B421" i="5" s="1"/>
  <c r="L420" i="4"/>
  <c r="H420" i="4"/>
  <c r="K420" i="4" s="1"/>
  <c r="J421" i="4" s="1"/>
  <c r="I421" i="4" l="1"/>
  <c r="G421" i="4"/>
  <c r="F421" i="4"/>
  <c r="B422" i="5" s="1"/>
  <c r="L421" i="4"/>
  <c r="H421" i="4" l="1"/>
  <c r="K421" i="4" s="1"/>
  <c r="J422" i="4" s="1"/>
  <c r="L422" i="4" s="1"/>
  <c r="F422" i="4" s="1"/>
  <c r="I422" i="4"/>
  <c r="G422" i="4"/>
  <c r="B423" i="5" l="1"/>
  <c r="H422" i="4"/>
  <c r="K422" i="4" s="1"/>
  <c r="J423" i="4" s="1"/>
  <c r="I423" i="4" l="1"/>
  <c r="G423" i="4"/>
  <c r="F423" i="4"/>
  <c r="B424" i="5" s="1"/>
  <c r="L423" i="4"/>
  <c r="H423" i="4" l="1"/>
  <c r="K423" i="4" s="1"/>
  <c r="J424" i="4" s="1"/>
  <c r="L424" i="4" l="1"/>
  <c r="I424" i="4"/>
  <c r="G424" i="4"/>
  <c r="F424" i="4"/>
  <c r="B425" i="5" s="1"/>
  <c r="H424" i="4" l="1"/>
  <c r="K424" i="4" s="1"/>
  <c r="J425" i="4" s="1"/>
  <c r="I425" i="4" l="1"/>
  <c r="F425" i="4"/>
  <c r="B426" i="5" s="1"/>
  <c r="L425" i="4"/>
  <c r="G425" i="4"/>
  <c r="H425" i="4" l="1"/>
  <c r="K425" i="4" s="1"/>
  <c r="J426" i="4" s="1"/>
  <c r="G426" i="4" l="1"/>
  <c r="F426" i="4"/>
  <c r="L426" i="4"/>
  <c r="I426" i="4"/>
  <c r="B427" i="5" l="1"/>
  <c r="H426" i="4"/>
  <c r="K426" i="4" s="1"/>
  <c r="J427" i="4" s="1"/>
  <c r="L427" i="4" l="1"/>
  <c r="I427" i="4"/>
  <c r="G427" i="4"/>
  <c r="F427" i="4"/>
  <c r="B428" i="5" l="1"/>
  <c r="H427" i="4"/>
  <c r="K427" i="4" s="1"/>
  <c r="J428" i="4" s="1"/>
  <c r="L428" i="4" l="1"/>
  <c r="F428" i="4"/>
  <c r="I428" i="4"/>
  <c r="G428" i="4"/>
  <c r="B429" i="5" l="1"/>
  <c r="H428" i="4"/>
  <c r="K428" i="4" s="1"/>
  <c r="J429" i="4" s="1"/>
  <c r="G429" i="4" l="1"/>
  <c r="L429" i="4"/>
  <c r="I429" i="4"/>
  <c r="F429" i="4"/>
  <c r="B430" i="5" l="1"/>
  <c r="H429" i="4"/>
  <c r="K429" i="4" s="1"/>
  <c r="J430" i="4" s="1"/>
  <c r="I430" i="4" l="1"/>
  <c r="L430" i="4"/>
  <c r="G430" i="4"/>
  <c r="F430" i="4"/>
  <c r="B431" i="5" l="1"/>
  <c r="H430" i="4"/>
  <c r="K430" i="4" s="1"/>
  <c r="J431" i="4" s="1"/>
  <c r="I431" i="4" l="1"/>
  <c r="F431" i="4"/>
  <c r="B432" i="5" s="1"/>
  <c r="G431" i="4"/>
  <c r="L431" i="4"/>
  <c r="H431" i="4" l="1"/>
  <c r="K431" i="4" s="1"/>
  <c r="J432" i="4" s="1"/>
  <c r="I432" i="4" l="1"/>
  <c r="L432" i="4"/>
  <c r="G432" i="4"/>
  <c r="F432" i="4"/>
  <c r="B433" i="5" s="1"/>
  <c r="H432" i="4" l="1"/>
  <c r="K432" i="4" s="1"/>
  <c r="J433" i="4" s="1"/>
  <c r="G433" i="4" l="1"/>
  <c r="F433" i="4"/>
  <c r="I433" i="4"/>
  <c r="K433" i="4" s="1"/>
  <c r="J434" i="4" s="1"/>
  <c r="H433" i="4"/>
  <c r="L433" i="4"/>
  <c r="L434" i="4" l="1"/>
  <c r="F434" i="4" s="1"/>
  <c r="I434" i="4"/>
  <c r="G434" i="4"/>
  <c r="B434" i="5"/>
  <c r="B435" i="5" l="1"/>
  <c r="H434" i="4"/>
  <c r="K434" i="4" s="1"/>
  <c r="J435" i="4" s="1"/>
  <c r="G435" i="4" l="1"/>
  <c r="I435" i="4"/>
  <c r="F435" i="4"/>
  <c r="L435" i="4"/>
  <c r="B436" i="5" l="1"/>
  <c r="H435" i="4"/>
  <c r="K435" i="4" s="1"/>
  <c r="J436" i="4" s="1"/>
  <c r="G436" i="4" l="1"/>
  <c r="F436" i="4"/>
  <c r="L436" i="4"/>
  <c r="I436" i="4"/>
  <c r="B437" i="5" l="1"/>
  <c r="H436" i="4"/>
  <c r="K436" i="4" s="1"/>
  <c r="J437" i="4" s="1"/>
  <c r="F437" i="4" l="1"/>
  <c r="G437" i="4"/>
  <c r="H437" i="4" s="1"/>
  <c r="L437" i="4"/>
  <c r="I437" i="4"/>
  <c r="K437" i="4" l="1"/>
  <c r="J438" i="4" s="1"/>
  <c r="L438" i="4"/>
  <c r="F438" i="4"/>
  <c r="I438" i="4"/>
  <c r="G438" i="4"/>
  <c r="H438" i="4" s="1"/>
  <c r="B438" i="5"/>
  <c r="K438" i="4" l="1"/>
  <c r="J439" i="4" s="1"/>
  <c r="I439" i="4"/>
  <c r="L439" i="4"/>
  <c r="G439" i="4"/>
  <c r="F439" i="4"/>
  <c r="B439" i="5"/>
  <c r="B440" i="5" l="1"/>
  <c r="H439" i="4"/>
  <c r="K439" i="4" s="1"/>
  <c r="J440" i="4" s="1"/>
  <c r="I440" i="4" l="1"/>
  <c r="F440" i="4"/>
  <c r="B441" i="5" s="1"/>
  <c r="L440" i="4"/>
  <c r="G440" i="4"/>
  <c r="H440" i="4" l="1"/>
  <c r="K440" i="4" s="1"/>
  <c r="J441" i="4" s="1"/>
  <c r="F441" i="4" l="1"/>
  <c r="L441" i="4"/>
  <c r="I441" i="4"/>
  <c r="G441" i="4"/>
  <c r="B442" i="5" l="1"/>
  <c r="H441" i="4"/>
  <c r="K441" i="4" s="1"/>
  <c r="J442" i="4" s="1"/>
  <c r="F442" i="4" l="1"/>
  <c r="L442" i="4"/>
  <c r="I442" i="4"/>
  <c r="G442" i="4"/>
  <c r="H442" i="4" s="1"/>
  <c r="K442" i="4" l="1"/>
  <c r="J443" i="4" s="1"/>
  <c r="L443" i="4"/>
  <c r="I443" i="4"/>
  <c r="G443" i="4"/>
  <c r="F443" i="4"/>
  <c r="H443" i="4"/>
  <c r="B443" i="5"/>
  <c r="K443" i="4" l="1"/>
  <c r="J444" i="4" s="1"/>
  <c r="B444" i="5"/>
  <c r="L444" i="4"/>
  <c r="G444" i="4"/>
  <c r="F444" i="4"/>
  <c r="I444" i="4"/>
  <c r="B445" i="5" l="1"/>
  <c r="H444" i="4"/>
  <c r="K444" i="4" s="1"/>
  <c r="J445" i="4" s="1"/>
  <c r="I445" i="4" l="1"/>
  <c r="L445" i="4"/>
  <c r="G445" i="4"/>
  <c r="F445" i="4"/>
  <c r="B446" i="5" s="1"/>
  <c r="H445" i="4"/>
  <c r="K445" i="4" s="1"/>
  <c r="J446" i="4" s="1"/>
  <c r="I446" i="4" l="1"/>
  <c r="G446" i="4"/>
  <c r="L446" i="4"/>
  <c r="F446" i="4" s="1"/>
  <c r="B447" i="5" l="1"/>
  <c r="H446" i="4"/>
  <c r="K446" i="4" s="1"/>
  <c r="J447" i="4" s="1"/>
  <c r="G447" i="4" l="1"/>
  <c r="L447" i="4"/>
  <c r="I447" i="4"/>
  <c r="F447" i="4"/>
  <c r="B448" i="5" s="1"/>
  <c r="H447" i="4" l="1"/>
  <c r="K447" i="4" s="1"/>
  <c r="J448" i="4" s="1"/>
  <c r="L448" i="4" l="1"/>
  <c r="F448" i="4"/>
  <c r="G448" i="4"/>
  <c r="I448" i="4"/>
  <c r="B449" i="5" l="1"/>
  <c r="H448" i="4"/>
  <c r="K448" i="4" s="1"/>
  <c r="J449" i="4" s="1"/>
  <c r="L449" i="4" l="1"/>
  <c r="I449" i="4"/>
  <c r="G449" i="4"/>
  <c r="F449" i="4"/>
  <c r="B450" i="5" l="1"/>
  <c r="H449" i="4"/>
  <c r="K449" i="4" s="1"/>
  <c r="J450" i="4" s="1"/>
  <c r="F450" i="4" l="1"/>
  <c r="L450" i="4"/>
  <c r="G450" i="4"/>
  <c r="H450" i="4" s="1"/>
  <c r="I450" i="4"/>
  <c r="K450" i="4" l="1"/>
  <c r="J451" i="4" s="1"/>
  <c r="G451" i="4"/>
  <c r="L451" i="4"/>
  <c r="I451" i="4"/>
  <c r="F451" i="4"/>
  <c r="B451" i="5"/>
  <c r="B452" i="5" l="1"/>
  <c r="H451" i="4"/>
  <c r="K451" i="4" s="1"/>
  <c r="J452" i="4" s="1"/>
  <c r="G452" i="4" l="1"/>
  <c r="L452" i="4"/>
  <c r="I452" i="4"/>
  <c r="F452" i="4"/>
  <c r="B453" i="5" l="1"/>
  <c r="H452" i="4"/>
  <c r="K452" i="4" s="1"/>
  <c r="J453" i="4" s="1"/>
  <c r="G453" i="4" l="1"/>
  <c r="F453" i="4"/>
  <c r="H453" i="4"/>
  <c r="L453" i="4"/>
  <c r="I453" i="4"/>
  <c r="K453" i="4" l="1"/>
  <c r="J454" i="4" s="1"/>
  <c r="L454" i="4"/>
  <c r="H454" i="4"/>
  <c r="F454" i="4"/>
  <c r="I454" i="4"/>
  <c r="G454" i="4"/>
  <c r="K454" i="4"/>
  <c r="J455" i="4" s="1"/>
  <c r="B454" i="5"/>
  <c r="F455" i="4" l="1"/>
  <c r="I455" i="4"/>
  <c r="L455" i="4"/>
  <c r="H455" i="4"/>
  <c r="K455" i="4" s="1"/>
  <c r="J456" i="4" s="1"/>
  <c r="G455" i="4"/>
  <c r="B455" i="5"/>
  <c r="H456" i="4" l="1"/>
  <c r="L456" i="4"/>
  <c r="I456" i="4"/>
  <c r="K456" i="4"/>
  <c r="J457" i="4" s="1"/>
  <c r="F456" i="4"/>
  <c r="B457" i="5" s="1"/>
  <c r="G456" i="4"/>
  <c r="B456" i="5"/>
  <c r="I457" i="4" l="1"/>
  <c r="L457" i="4"/>
  <c r="G457" i="4"/>
  <c r="H457" i="4"/>
  <c r="F457" i="4"/>
  <c r="B458" i="5" s="1"/>
  <c r="K457" i="4"/>
  <c r="J458" i="4" s="1"/>
  <c r="I458" i="4" l="1"/>
  <c r="H458" i="4"/>
  <c r="F458" i="4"/>
  <c r="B459" i="5" s="1"/>
  <c r="K458" i="4"/>
  <c r="J459" i="4" s="1"/>
  <c r="L458" i="4"/>
  <c r="G458" i="4"/>
  <c r="I459" i="4" l="1"/>
  <c r="L459" i="4"/>
  <c r="G459" i="4"/>
  <c r="F459" i="4"/>
  <c r="B460" i="5" s="1"/>
  <c r="H459" i="4"/>
  <c r="K459" i="4" s="1"/>
  <c r="J460" i="4" s="1"/>
  <c r="L460" i="4" l="1"/>
  <c r="I460" i="4"/>
  <c r="H460" i="4"/>
  <c r="K460" i="4" s="1"/>
  <c r="J461" i="4" s="1"/>
  <c r="G460" i="4"/>
  <c r="F460" i="4"/>
  <c r="B461" i="5" s="1"/>
  <c r="L461" i="4" l="1"/>
  <c r="G461" i="4"/>
  <c r="H461" i="4"/>
  <c r="I461" i="4"/>
  <c r="F461" i="4"/>
  <c r="B462" i="5" s="1"/>
  <c r="K461" i="4" l="1"/>
  <c r="J462" i="4" s="1"/>
  <c r="L462" i="4"/>
  <c r="I462" i="4"/>
  <c r="H462" i="4"/>
  <c r="K462" i="4" s="1"/>
  <c r="J463" i="4" s="1"/>
  <c r="G462" i="4"/>
  <c r="F462" i="4"/>
  <c r="B463" i="5" s="1"/>
  <c r="G463" i="4" l="1"/>
  <c r="H463" i="4"/>
  <c r="F463" i="4"/>
  <c r="L463" i="4"/>
  <c r="I463" i="4"/>
  <c r="K463" i="4" s="1"/>
  <c r="J464" i="4" s="1"/>
  <c r="L464" i="4" l="1"/>
  <c r="G464" i="4"/>
  <c r="F464" i="4"/>
  <c r="I464" i="4"/>
  <c r="H464" i="4"/>
  <c r="K464" i="4" s="1"/>
  <c r="J465" i="4" s="1"/>
  <c r="B464" i="5"/>
  <c r="B465" i="5" l="1"/>
  <c r="F465" i="4"/>
  <c r="H465" i="4"/>
  <c r="G465" i="4"/>
  <c r="L465" i="4"/>
  <c r="I465" i="4"/>
  <c r="K465" i="4" l="1"/>
  <c r="J466" i="4" s="1"/>
  <c r="L466" i="4"/>
  <c r="H466" i="4"/>
  <c r="I466" i="4"/>
  <c r="K466" i="4"/>
  <c r="J467" i="4" s="1"/>
  <c r="F466" i="4"/>
  <c r="B467" i="5" s="1"/>
  <c r="G466" i="4"/>
  <c r="B466" i="5"/>
  <c r="L467" i="4" l="1"/>
  <c r="I467" i="4"/>
  <c r="G467" i="4"/>
  <c r="F467" i="4"/>
  <c r="H467" i="4"/>
  <c r="K467" i="4"/>
  <c r="J468" i="4" s="1"/>
  <c r="L468" i="4" l="1"/>
  <c r="I468" i="4"/>
  <c r="H468" i="4"/>
  <c r="K468" i="4" s="1"/>
  <c r="J469" i="4" s="1"/>
  <c r="G468" i="4"/>
  <c r="F468" i="4"/>
  <c r="B469" i="5" s="1"/>
  <c r="B468" i="5"/>
  <c r="H469" i="4" l="1"/>
  <c r="L469" i="4"/>
  <c r="I469" i="4"/>
  <c r="K469" i="4" s="1"/>
  <c r="J470" i="4" s="1"/>
  <c r="G469" i="4"/>
  <c r="F469" i="4"/>
  <c r="B470" i="5" s="1"/>
  <c r="F470" i="4" l="1"/>
  <c r="H470" i="4"/>
  <c r="G470" i="4"/>
  <c r="L470" i="4"/>
  <c r="I470" i="4"/>
  <c r="K470" i="4" s="1"/>
  <c r="J471" i="4" s="1"/>
  <c r="H471" i="4" l="1"/>
  <c r="L471" i="4"/>
  <c r="I471" i="4"/>
  <c r="K471" i="4" s="1"/>
  <c r="J472" i="4" s="1"/>
  <c r="G471" i="4"/>
  <c r="F471" i="4"/>
  <c r="B472" i="5" s="1"/>
  <c r="B471" i="5"/>
  <c r="I472" i="4" l="1"/>
  <c r="G472" i="4"/>
  <c r="F472" i="4"/>
  <c r="B473" i="5" s="1"/>
  <c r="L472" i="4"/>
  <c r="H472" i="4"/>
  <c r="K472" i="4" s="1"/>
  <c r="J473" i="4" s="1"/>
  <c r="G473" i="4" l="1"/>
  <c r="H473" i="4"/>
  <c r="F473" i="4"/>
  <c r="L473" i="4"/>
  <c r="I473" i="4"/>
  <c r="B474" i="5" l="1"/>
  <c r="K473" i="4"/>
  <c r="J474" i="4" s="1"/>
  <c r="I474" i="4" s="1"/>
  <c r="G474" i="4"/>
  <c r="F474" i="4"/>
  <c r="L474" i="4" l="1"/>
  <c r="H474" i="4"/>
  <c r="B475" i="5"/>
  <c r="K474" i="4"/>
  <c r="J475" i="4" s="1"/>
  <c r="H475" i="4" s="1"/>
  <c r="K475" i="4" s="1"/>
  <c r="J476" i="4" s="1"/>
  <c r="I475" i="4"/>
  <c r="F475" i="4"/>
  <c r="B476" i="5" s="1"/>
  <c r="G475" i="4"/>
  <c r="L475" i="4" l="1"/>
  <c r="H476" i="4"/>
  <c r="F476" i="4"/>
  <c r="L476" i="4"/>
  <c r="I476" i="4"/>
  <c r="K476" i="4" s="1"/>
  <c r="J477" i="4" s="1"/>
  <c r="G476" i="4"/>
  <c r="B477" i="5" l="1"/>
  <c r="L477" i="4"/>
  <c r="I477" i="4"/>
  <c r="H477" i="4"/>
  <c r="K477" i="4" s="1"/>
  <c r="J478" i="4" s="1"/>
  <c r="F477" i="4"/>
  <c r="B478" i="5" s="1"/>
  <c r="G477" i="4"/>
  <c r="L478" i="4" l="1"/>
  <c r="H478" i="4"/>
  <c r="F478" i="4"/>
  <c r="I478" i="4"/>
  <c r="G478" i="4"/>
  <c r="B479" i="5" l="1"/>
  <c r="K478" i="4"/>
  <c r="J479" i="4" s="1"/>
  <c r="I479" i="4" s="1"/>
  <c r="F479" i="4"/>
  <c r="L479" i="4"/>
  <c r="H479" i="4"/>
  <c r="G479" i="4" l="1"/>
  <c r="K479" i="4"/>
  <c r="J480" i="4" s="1"/>
  <c r="F480" i="4"/>
  <c r="B481" i="5" s="1"/>
  <c r="I480" i="4"/>
  <c r="H480" i="4"/>
  <c r="K480" i="4" s="1"/>
  <c r="J481" i="4" s="1"/>
  <c r="L480" i="4"/>
  <c r="G480" i="4"/>
  <c r="B480" i="5"/>
  <c r="H481" i="4" l="1"/>
  <c r="G481" i="4"/>
  <c r="F481" i="4"/>
  <c r="L481" i="4"/>
  <c r="I481" i="4"/>
  <c r="B482" i="5" l="1"/>
  <c r="K481" i="4"/>
  <c r="J482" i="4" s="1"/>
  <c r="I482" i="4" s="1"/>
  <c r="L482" i="4"/>
  <c r="H482" i="4"/>
  <c r="G482" i="4"/>
  <c r="F482" i="4"/>
  <c r="K482" i="4" l="1"/>
  <c r="J483" i="4" s="1"/>
  <c r="B483" i="5"/>
  <c r="I483" i="4"/>
  <c r="G483" i="4"/>
  <c r="F483" i="4"/>
  <c r="B484" i="5" s="1"/>
  <c r="L483" i="4"/>
  <c r="H483" i="4"/>
  <c r="K483" i="4" s="1"/>
  <c r="J484" i="4" s="1"/>
  <c r="H484" i="4" l="1"/>
  <c r="F484" i="4"/>
  <c r="I484" i="4"/>
  <c r="K484" i="4" s="1"/>
  <c r="J485" i="4" s="1"/>
  <c r="G484" i="4"/>
  <c r="L484" i="4"/>
  <c r="I485" i="4" l="1"/>
  <c r="G485" i="4"/>
  <c r="F485" i="4"/>
  <c r="B486" i="5" s="1"/>
  <c r="H485" i="4"/>
  <c r="K485" i="4" s="1"/>
  <c r="J486" i="4" s="1"/>
  <c r="L485" i="4"/>
  <c r="B485" i="5"/>
  <c r="L486" i="4" l="1"/>
  <c r="F486" i="4"/>
  <c r="H486" i="4"/>
  <c r="I486" i="4"/>
  <c r="G486" i="4"/>
  <c r="K486" i="4" l="1"/>
  <c r="J487" i="4" s="1"/>
  <c r="I487" i="4"/>
  <c r="H487" i="4"/>
  <c r="K487" i="4" s="1"/>
  <c r="J488" i="4" s="1"/>
  <c r="L487" i="4"/>
  <c r="G487" i="4"/>
  <c r="F487" i="4"/>
  <c r="B488" i="5" s="1"/>
  <c r="B487" i="5"/>
  <c r="L488" i="4" l="1"/>
  <c r="G488" i="4"/>
  <c r="I488" i="4"/>
  <c r="F488" i="4"/>
  <c r="B489" i="5" s="1"/>
  <c r="H488" i="4"/>
  <c r="K488" i="4" s="1"/>
  <c r="J489" i="4" s="1"/>
  <c r="F489" i="4" l="1"/>
  <c r="L489" i="4"/>
  <c r="I489" i="4"/>
  <c r="H489" i="4"/>
  <c r="K489" i="4" s="1"/>
  <c r="J490" i="4" s="1"/>
  <c r="G489" i="4"/>
  <c r="F490" i="4" l="1"/>
  <c r="L490" i="4"/>
  <c r="I490" i="4"/>
  <c r="H490" i="4"/>
  <c r="K490" i="4" s="1"/>
  <c r="J491" i="4" s="1"/>
  <c r="G490" i="4"/>
  <c r="B490" i="5"/>
  <c r="L491" i="4" l="1"/>
  <c r="H491" i="4"/>
  <c r="G491" i="4"/>
  <c r="F491" i="4"/>
  <c r="B492" i="5" s="1"/>
  <c r="I491" i="4"/>
  <c r="B491" i="5"/>
  <c r="K491" i="4" l="1"/>
  <c r="J492" i="4" s="1"/>
  <c r="I492" i="4"/>
  <c r="G492" i="4"/>
  <c r="F492" i="4"/>
  <c r="H492" i="4"/>
  <c r="K492" i="4" s="1"/>
  <c r="J493" i="4" s="1"/>
  <c r="L492" i="4"/>
  <c r="B493" i="5" l="1"/>
  <c r="G493" i="4"/>
  <c r="L493" i="4"/>
  <c r="I493" i="4"/>
  <c r="H493" i="4"/>
  <c r="K493" i="4" s="1"/>
  <c r="J494" i="4" s="1"/>
  <c r="F493" i="4"/>
  <c r="B494" i="5" s="1"/>
  <c r="F494" i="4" l="1"/>
  <c r="H494" i="4"/>
  <c r="G494" i="4"/>
  <c r="L494" i="4"/>
  <c r="I494" i="4"/>
  <c r="K494" i="4" s="1"/>
  <c r="J495" i="4" s="1"/>
  <c r="L495" i="4" l="1"/>
  <c r="I495" i="4"/>
  <c r="H495" i="4"/>
  <c r="G495" i="4"/>
  <c r="F495" i="4"/>
  <c r="B496" i="5" s="1"/>
  <c r="K495" i="4"/>
  <c r="J496" i="4" s="1"/>
  <c r="B495" i="5"/>
  <c r="H496" i="4" l="1"/>
  <c r="I496" i="4"/>
  <c r="L496" i="4"/>
  <c r="K496" i="4"/>
  <c r="J497" i="4" s="1"/>
  <c r="G496" i="4"/>
  <c r="F496" i="4"/>
  <c r="B497" i="5" s="1"/>
  <c r="G497" i="4" l="1"/>
  <c r="L497" i="4"/>
  <c r="I497" i="4"/>
  <c r="H497" i="4"/>
  <c r="K497" i="4"/>
  <c r="J498" i="4" s="1"/>
  <c r="F497" i="4"/>
  <c r="B498" i="5" s="1"/>
  <c r="L498" i="4" l="1"/>
  <c r="I498" i="4"/>
  <c r="G498" i="4"/>
  <c r="F498" i="4"/>
  <c r="B499" i="5" s="1"/>
  <c r="H498" i="4"/>
  <c r="K498" i="4" s="1"/>
  <c r="J499" i="4" s="1"/>
  <c r="I499" i="4" l="1"/>
  <c r="L499" i="4"/>
  <c r="H499" i="4"/>
  <c r="G499" i="4"/>
  <c r="F499" i="4"/>
  <c r="B500" i="5" s="1"/>
  <c r="K499" i="4"/>
  <c r="J500" i="4" s="1"/>
  <c r="H500" i="4" l="1"/>
  <c r="G500" i="4"/>
  <c r="F500" i="4"/>
  <c r="L500" i="4"/>
  <c r="I500" i="4"/>
  <c r="K500" i="4" s="1"/>
  <c r="J501" i="4" s="1"/>
  <c r="G501" i="4" l="1"/>
  <c r="L501" i="4"/>
  <c r="I501" i="4"/>
  <c r="H501" i="4"/>
  <c r="K501" i="4"/>
  <c r="J502" i="4" s="1"/>
  <c r="F501" i="4"/>
  <c r="B502" i="5" s="1"/>
  <c r="B501" i="5"/>
  <c r="I502" i="4" l="1"/>
  <c r="H502" i="4"/>
  <c r="K502" i="4" s="1"/>
  <c r="J503" i="4" s="1"/>
  <c r="G502" i="4"/>
  <c r="F502" i="4"/>
  <c r="B503" i="5" s="1"/>
  <c r="L502" i="4"/>
  <c r="I503" i="4" l="1"/>
  <c r="H503" i="4"/>
  <c r="K503" i="4" s="1"/>
  <c r="J504" i="4" s="1"/>
  <c r="G503" i="4"/>
  <c r="F503" i="4"/>
  <c r="B504" i="5" s="1"/>
  <c r="L503" i="4"/>
  <c r="L504" i="4" l="1"/>
  <c r="H504" i="4"/>
  <c r="I504" i="4"/>
  <c r="K504" i="4" s="1"/>
  <c r="J505" i="4" s="1"/>
  <c r="G504" i="4"/>
  <c r="F504" i="4"/>
  <c r="B505" i="5" s="1"/>
  <c r="H505" i="4" l="1"/>
  <c r="F505" i="4"/>
  <c r="L505" i="4"/>
  <c r="I505" i="4"/>
  <c r="G505" i="4"/>
  <c r="K505" i="4" l="1"/>
  <c r="J506" i="4" s="1"/>
  <c r="I506" i="4"/>
  <c r="G506" i="4"/>
  <c r="F506" i="4"/>
  <c r="B507" i="5" s="1"/>
  <c r="L506" i="4"/>
  <c r="H506" i="4"/>
  <c r="K506" i="4" s="1"/>
  <c r="J507" i="4" s="1"/>
  <c r="B506" i="5"/>
  <c r="L507" i="4" l="1"/>
  <c r="F507" i="4"/>
  <c r="I507" i="4"/>
  <c r="G507" i="4"/>
  <c r="H507" i="4"/>
  <c r="K507" i="4" s="1"/>
  <c r="J508" i="4" s="1"/>
  <c r="L508" i="4" l="1"/>
  <c r="I508" i="4"/>
  <c r="H508" i="4"/>
  <c r="K508" i="4" s="1"/>
  <c r="J509" i="4" s="1"/>
  <c r="F508" i="4"/>
  <c r="B509" i="5" s="1"/>
  <c r="G508" i="4"/>
  <c r="B508" i="5"/>
  <c r="H509" i="4" l="1"/>
  <c r="L509" i="4"/>
  <c r="F509" i="4"/>
  <c r="G509" i="4"/>
  <c r="I509" i="4"/>
  <c r="K509" i="4" s="1"/>
  <c r="J510" i="4" s="1"/>
  <c r="F510" i="4" l="1"/>
  <c r="G510" i="4"/>
  <c r="H510" i="4"/>
  <c r="I510" i="4"/>
  <c r="K510" i="4" s="1"/>
  <c r="J511" i="4" s="1"/>
  <c r="L510" i="4"/>
  <c r="B510" i="5"/>
  <c r="I511" i="4" l="1"/>
  <c r="G511" i="4"/>
  <c r="L511" i="4"/>
  <c r="F511" i="4"/>
  <c r="B512" i="5" s="1"/>
  <c r="H511" i="4"/>
  <c r="K511" i="4" s="1"/>
  <c r="J512" i="4" s="1"/>
  <c r="B511" i="5"/>
  <c r="L512" i="4" l="1"/>
  <c r="H512" i="4"/>
  <c r="G512" i="4"/>
  <c r="F512" i="4"/>
  <c r="I512" i="4"/>
  <c r="B513" i="5" l="1"/>
  <c r="K512" i="4"/>
  <c r="J513" i="4" s="1"/>
  <c r="G513" i="4"/>
  <c r="L513" i="4"/>
  <c r="I513" i="4"/>
  <c r="H513" i="4"/>
  <c r="K513" i="4" s="1"/>
  <c r="J514" i="4" s="1"/>
  <c r="F513" i="4"/>
  <c r="B514" i="5" s="1"/>
  <c r="F514" i="4" l="1"/>
  <c r="L514" i="4"/>
  <c r="I514" i="4"/>
  <c r="H514" i="4"/>
  <c r="K514" i="4" s="1"/>
  <c r="J515" i="4" s="1"/>
  <c r="G514" i="4"/>
  <c r="L515" i="4" l="1"/>
  <c r="I515" i="4"/>
  <c r="G515" i="4"/>
  <c r="F515" i="4"/>
  <c r="B516" i="5" s="1"/>
  <c r="H515" i="4"/>
  <c r="K515" i="4"/>
  <c r="J516" i="4" s="1"/>
  <c r="B515" i="5"/>
  <c r="H516" i="4" l="1"/>
  <c r="G516" i="4"/>
  <c r="I516" i="4"/>
  <c r="K516" i="4" s="1"/>
  <c r="J517" i="4" s="1"/>
  <c r="L516" i="4"/>
  <c r="F516" i="4"/>
  <c r="B517" i="5" s="1"/>
  <c r="I517" i="4" l="1"/>
  <c r="G517" i="4"/>
  <c r="F517" i="4"/>
  <c r="B518" i="5" s="1"/>
  <c r="H517" i="4"/>
  <c r="K517" i="4" s="1"/>
  <c r="J518" i="4" s="1"/>
  <c r="L517" i="4"/>
  <c r="H518" i="4" l="1"/>
  <c r="L518" i="4"/>
  <c r="G518" i="4"/>
  <c r="F518" i="4"/>
  <c r="I518" i="4"/>
  <c r="K518" i="4" s="1"/>
  <c r="J519" i="4" s="1"/>
  <c r="B519" i="5" l="1"/>
  <c r="I519" i="4"/>
  <c r="G519" i="4"/>
  <c r="L519" i="4"/>
  <c r="H519" i="4"/>
  <c r="K519" i="4" s="1"/>
  <c r="J520" i="4" s="1"/>
  <c r="F519" i="4"/>
  <c r="B520" i="5" s="1"/>
  <c r="L520" i="4" l="1"/>
  <c r="F520" i="4"/>
  <c r="G520" i="4"/>
  <c r="H520" i="4"/>
  <c r="I520" i="4"/>
  <c r="K520" i="4" s="1"/>
  <c r="J521" i="4" s="1"/>
  <c r="F521" i="4" l="1"/>
  <c r="L521" i="4"/>
  <c r="G521" i="4"/>
  <c r="I521" i="4"/>
  <c r="H521" i="4"/>
  <c r="K521" i="4" s="1"/>
  <c r="J522" i="4" s="1"/>
  <c r="B521" i="5"/>
  <c r="G522" i="4" l="1"/>
  <c r="L522" i="4"/>
  <c r="I522" i="4"/>
  <c r="F522" i="4"/>
  <c r="B523" i="5" s="1"/>
  <c r="H522" i="4"/>
  <c r="K522" i="4" s="1"/>
  <c r="J523" i="4" s="1"/>
  <c r="B522" i="5"/>
  <c r="F523" i="4" l="1"/>
  <c r="G523" i="4"/>
  <c r="H523" i="4"/>
  <c r="I523" i="4"/>
  <c r="K523" i="4" s="1"/>
  <c r="J524" i="4" s="1"/>
  <c r="L523" i="4"/>
  <c r="H524" i="4" l="1"/>
  <c r="L524" i="4"/>
  <c r="G524" i="4"/>
  <c r="F524" i="4"/>
  <c r="I524" i="4"/>
  <c r="K524" i="4" s="1"/>
  <c r="J525" i="4" s="1"/>
  <c r="B524" i="5"/>
  <c r="B525" i="5" l="1"/>
  <c r="F525" i="4"/>
  <c r="L525" i="4"/>
  <c r="H525" i="4"/>
  <c r="G525" i="4"/>
  <c r="I525" i="4"/>
  <c r="K525" i="4" l="1"/>
  <c r="J526" i="4" s="1"/>
  <c r="I526" i="4"/>
  <c r="H526" i="4"/>
  <c r="F526" i="4"/>
  <c r="B527" i="5" s="1"/>
  <c r="K526" i="4"/>
  <c r="J527" i="4" s="1"/>
  <c r="G526" i="4"/>
  <c r="L526" i="4"/>
  <c r="B526" i="5"/>
  <c r="L527" i="4" l="1"/>
  <c r="G527" i="4"/>
  <c r="I527" i="4"/>
  <c r="F527" i="4"/>
  <c r="B528" i="5" s="1"/>
  <c r="H527" i="4"/>
  <c r="K527" i="4" s="1"/>
  <c r="J528" i="4" s="1"/>
  <c r="L528" i="4" l="1"/>
  <c r="F528" i="4"/>
  <c r="I528" i="4"/>
  <c r="H528" i="4"/>
  <c r="K528" i="4" s="1"/>
  <c r="J529" i="4" s="1"/>
  <c r="G528" i="4"/>
  <c r="H529" i="4" l="1"/>
  <c r="G529" i="4"/>
  <c r="I529" i="4"/>
  <c r="F529" i="4"/>
  <c r="B530" i="5" s="1"/>
  <c r="L529" i="4"/>
  <c r="B529" i="5"/>
  <c r="K529" i="4" l="1"/>
  <c r="J530" i="4" s="1"/>
  <c r="F530" i="4" s="1"/>
  <c r="L530" i="4"/>
  <c r="I530" i="4"/>
  <c r="H530" i="4"/>
  <c r="K530" i="4" s="1"/>
  <c r="J531" i="4" s="1"/>
  <c r="G530" i="4"/>
  <c r="I531" i="4" l="1"/>
  <c r="H531" i="4"/>
  <c r="K531" i="4" s="1"/>
  <c r="J532" i="4" s="1"/>
  <c r="G531" i="4"/>
  <c r="L531" i="4"/>
  <c r="F531" i="4"/>
  <c r="B532" i="5" s="1"/>
  <c r="B531" i="5"/>
  <c r="L532" i="4" l="1"/>
  <c r="H532" i="4"/>
  <c r="G532" i="4"/>
  <c r="F532" i="4"/>
  <c r="I532" i="4"/>
  <c r="K532" i="4" s="1"/>
  <c r="J533" i="4" s="1"/>
  <c r="G533" i="4" l="1"/>
  <c r="H533" i="4"/>
  <c r="F533" i="4"/>
  <c r="L533" i="4"/>
  <c r="I533" i="4"/>
  <c r="K533" i="4" s="1"/>
  <c r="J534" i="4" s="1"/>
  <c r="B533" i="5"/>
  <c r="F534" i="4" l="1"/>
  <c r="I534" i="4"/>
  <c r="G534" i="4"/>
  <c r="L534" i="4"/>
  <c r="H534" i="4"/>
  <c r="K534" i="4" s="1"/>
  <c r="J535" i="4" s="1"/>
  <c r="B534" i="5"/>
  <c r="L535" i="4" l="1"/>
  <c r="H535" i="4"/>
  <c r="I535" i="4"/>
  <c r="G535" i="4"/>
  <c r="K535" i="4"/>
  <c r="J536" i="4" s="1"/>
  <c r="F535" i="4"/>
  <c r="B536" i="5" s="1"/>
  <c r="B535" i="5"/>
  <c r="H536" i="4" l="1"/>
  <c r="L536" i="4"/>
  <c r="F536" i="4"/>
  <c r="I536" i="4"/>
  <c r="K536" i="4" s="1"/>
  <c r="J537" i="4" s="1"/>
  <c r="G536" i="4"/>
  <c r="B537" i="5" l="1"/>
  <c r="G537" i="4"/>
  <c r="L537" i="4"/>
  <c r="I537" i="4"/>
  <c r="F537" i="4"/>
  <c r="B538" i="5" s="1"/>
  <c r="H537" i="4"/>
  <c r="K537" i="4" s="1"/>
  <c r="J538" i="4" s="1"/>
  <c r="I538" i="4" l="1"/>
  <c r="L538" i="4"/>
  <c r="H538" i="4"/>
  <c r="G538" i="4"/>
  <c r="F538" i="4"/>
  <c r="B539" i="5" s="1"/>
  <c r="K538" i="4"/>
  <c r="J539" i="4" s="1"/>
  <c r="G539" i="4" l="1"/>
  <c r="L539" i="4"/>
  <c r="H539" i="4"/>
  <c r="F539" i="4"/>
  <c r="I539" i="4"/>
  <c r="B540" i="5" l="1"/>
  <c r="K539" i="4"/>
  <c r="J540" i="4" s="1"/>
  <c r="G540" i="4" s="1"/>
  <c r="L540" i="4"/>
  <c r="I540" i="4"/>
  <c r="H540" i="4"/>
  <c r="K540" i="4" s="1"/>
  <c r="J541" i="4" s="1"/>
  <c r="F540" i="4" l="1"/>
  <c r="F541" i="4"/>
  <c r="H541" i="4"/>
  <c r="L541" i="4"/>
  <c r="I541" i="4"/>
  <c r="G541" i="4"/>
  <c r="B541" i="5"/>
  <c r="K541" i="4" l="1"/>
  <c r="J542" i="4" s="1"/>
  <c r="L542" i="4"/>
  <c r="I542" i="4"/>
  <c r="H542" i="4"/>
  <c r="K542" i="4" s="1"/>
  <c r="J543" i="4" s="1"/>
  <c r="F542" i="4"/>
  <c r="B543" i="5" s="1"/>
  <c r="G542" i="4"/>
  <c r="B542" i="5"/>
  <c r="H543" i="4" l="1"/>
  <c r="G543" i="4"/>
  <c r="L543" i="4"/>
  <c r="I543" i="4"/>
  <c r="K543" i="4"/>
  <c r="J544" i="4" s="1"/>
  <c r="F543" i="4"/>
  <c r="B544" i="5" s="1"/>
  <c r="F544" i="4" l="1"/>
  <c r="I544" i="4"/>
  <c r="G544" i="4"/>
  <c r="H544" i="4"/>
  <c r="K544" i="4" s="1"/>
  <c r="J545" i="4" s="1"/>
  <c r="L544" i="4"/>
  <c r="H545" i="4" l="1"/>
  <c r="L545" i="4"/>
  <c r="I545" i="4"/>
  <c r="K545" i="4" s="1"/>
  <c r="J546" i="4" s="1"/>
  <c r="G545" i="4"/>
  <c r="F545" i="4"/>
  <c r="B546" i="5" s="1"/>
  <c r="B545" i="5"/>
  <c r="F546" i="4" l="1"/>
  <c r="L546" i="4"/>
  <c r="I546" i="4"/>
  <c r="G546" i="4"/>
  <c r="H546" i="4"/>
  <c r="K546" i="4" s="1"/>
  <c r="J547" i="4" s="1"/>
  <c r="G547" i="4" l="1"/>
  <c r="L547" i="4"/>
  <c r="I547" i="4"/>
  <c r="F547" i="4"/>
  <c r="B548" i="5" s="1"/>
  <c r="H547" i="4"/>
  <c r="K547" i="4" s="1"/>
  <c r="J548" i="4" s="1"/>
  <c r="B547" i="5"/>
  <c r="L548" i="4" l="1"/>
  <c r="G548" i="4"/>
  <c r="I548" i="4"/>
  <c r="F548" i="4"/>
  <c r="B549" i="5" s="1"/>
  <c r="H548" i="4"/>
  <c r="K548" i="4" s="1"/>
  <c r="J549" i="4" s="1"/>
  <c r="G549" i="4" l="1"/>
  <c r="H549" i="4"/>
  <c r="F549" i="4"/>
  <c r="L549" i="4"/>
  <c r="I549" i="4"/>
  <c r="K549" i="4"/>
  <c r="J550" i="4" s="1"/>
  <c r="H550" i="4" l="1"/>
  <c r="F550" i="4"/>
  <c r="L550" i="4"/>
  <c r="G550" i="4"/>
  <c r="I550" i="4"/>
  <c r="K550" i="4" s="1"/>
  <c r="J551" i="4" s="1"/>
  <c r="B550" i="5"/>
  <c r="I551" i="4" l="1"/>
  <c r="G551" i="4"/>
  <c r="F551" i="4"/>
  <c r="B552" i="5" s="1"/>
  <c r="L551" i="4"/>
  <c r="H551" i="4"/>
  <c r="K551" i="4" s="1"/>
  <c r="J552" i="4" s="1"/>
  <c r="B551" i="5"/>
  <c r="H552" i="4" l="1"/>
  <c r="G552" i="4"/>
  <c r="L552" i="4"/>
  <c r="I552" i="4"/>
  <c r="K552" i="4" s="1"/>
  <c r="J553" i="4" s="1"/>
  <c r="F552" i="4"/>
  <c r="B553" i="5" s="1"/>
  <c r="I553" i="4" l="1"/>
  <c r="G553" i="4"/>
  <c r="F553" i="4"/>
  <c r="B554" i="5" s="1"/>
  <c r="H553" i="4"/>
  <c r="K553" i="4"/>
  <c r="J554" i="4" s="1"/>
  <c r="L553" i="4"/>
  <c r="L554" i="4" l="1"/>
  <c r="F554" i="4"/>
  <c r="B555" i="5" s="1"/>
  <c r="I554" i="4"/>
  <c r="H554" i="4"/>
  <c r="K554" i="4" s="1"/>
  <c r="J555" i="4" s="1"/>
  <c r="G554" i="4"/>
  <c r="L555" i="4" l="1"/>
  <c r="I555" i="4"/>
  <c r="H555" i="4"/>
  <c r="F555" i="4"/>
  <c r="B556" i="5" s="1"/>
  <c r="K555" i="4"/>
  <c r="J556" i="4" s="1"/>
  <c r="G555" i="4"/>
  <c r="I556" i="4" l="1"/>
  <c r="H556" i="4"/>
  <c r="L556" i="4"/>
  <c r="F556" i="4"/>
  <c r="B557" i="5" s="1"/>
  <c r="K556" i="4"/>
  <c r="J557" i="4" s="1"/>
  <c r="G556" i="4"/>
  <c r="H557" i="4" l="1"/>
  <c r="L557" i="4"/>
  <c r="G557" i="4"/>
  <c r="I557" i="4"/>
  <c r="F557" i="4"/>
  <c r="B558" i="5" s="1"/>
  <c r="K557" i="4"/>
  <c r="J558" i="4" s="1"/>
  <c r="H558" i="4" l="1"/>
  <c r="G558" i="4"/>
  <c r="F558" i="4"/>
  <c r="L558" i="4"/>
  <c r="I558" i="4"/>
  <c r="K558" i="4" s="1"/>
  <c r="J559" i="4" s="1"/>
  <c r="I559" i="4" l="1"/>
  <c r="F559" i="4"/>
  <c r="B560" i="5" s="1"/>
  <c r="H559" i="4"/>
  <c r="K559" i="4" s="1"/>
  <c r="J560" i="4" s="1"/>
  <c r="G559" i="4"/>
  <c r="L559" i="4"/>
  <c r="B559" i="5"/>
  <c r="H560" i="4" l="1"/>
  <c r="G560" i="4"/>
  <c r="L560" i="4"/>
  <c r="I560" i="4"/>
  <c r="F560" i="4"/>
  <c r="B561" i="5" s="1"/>
  <c r="K560" i="4" l="1"/>
  <c r="J561" i="4" s="1"/>
  <c r="H561" i="4" s="1"/>
  <c r="L561" i="4"/>
  <c r="I561" i="4"/>
  <c r="F561" i="4"/>
  <c r="B562" i="5" s="1"/>
  <c r="G561" i="4" l="1"/>
  <c r="K561" i="4"/>
  <c r="J562" i="4" s="1"/>
  <c r="I562" i="4"/>
  <c r="H562" i="4"/>
  <c r="F562" i="4"/>
  <c r="B563" i="5" s="1"/>
  <c r="L562" i="4"/>
  <c r="G562" i="4"/>
  <c r="K562" i="4"/>
  <c r="J563" i="4" s="1"/>
  <c r="H563" i="4" l="1"/>
  <c r="G563" i="4"/>
  <c r="F563" i="4"/>
  <c r="L563" i="4"/>
  <c r="I563" i="4"/>
  <c r="K563" i="4" s="1"/>
  <c r="J564" i="4" s="1"/>
  <c r="F564" i="4" l="1"/>
  <c r="I564" i="4"/>
  <c r="H564" i="4"/>
  <c r="K564" i="4" s="1"/>
  <c r="J565" i="4" s="1"/>
  <c r="L564" i="4"/>
  <c r="G564" i="4"/>
  <c r="B564" i="5"/>
  <c r="I565" i="4" l="1"/>
  <c r="G565" i="4"/>
  <c r="H565" i="4"/>
  <c r="K565" i="4" s="1"/>
  <c r="J566" i="4" s="1"/>
  <c r="L565" i="4"/>
  <c r="F565" i="4"/>
  <c r="B566" i="5" s="1"/>
  <c r="B565" i="5"/>
  <c r="H566" i="4" l="1"/>
  <c r="I566" i="4"/>
  <c r="F566" i="4"/>
  <c r="B567" i="5" s="1"/>
  <c r="L566" i="4"/>
  <c r="G566" i="4"/>
  <c r="K566" i="4" l="1"/>
  <c r="J567" i="4" s="1"/>
  <c r="G567" i="4" s="1"/>
  <c r="F567" i="4"/>
  <c r="L567" i="4"/>
  <c r="I567" i="4"/>
  <c r="H567" i="4"/>
  <c r="K567" i="4" s="1"/>
  <c r="J568" i="4" s="1"/>
  <c r="F568" i="4" l="1"/>
  <c r="G568" i="4"/>
  <c r="L568" i="4"/>
  <c r="I568" i="4"/>
  <c r="H568" i="4"/>
  <c r="K568" i="4" s="1"/>
  <c r="J569" i="4" s="1"/>
  <c r="B568" i="5"/>
  <c r="L569" i="4" l="1"/>
  <c r="F569" i="4"/>
  <c r="I569" i="4"/>
  <c r="H569" i="4"/>
  <c r="K569" i="4" s="1"/>
  <c r="J570" i="4" s="1"/>
  <c r="G569" i="4"/>
  <c r="B569" i="5"/>
  <c r="I570" i="4" l="1"/>
  <c r="H570" i="4"/>
  <c r="L570" i="4"/>
  <c r="F570" i="4"/>
  <c r="B571" i="5" s="1"/>
  <c r="K570" i="4"/>
  <c r="J571" i="4" s="1"/>
  <c r="G570" i="4"/>
  <c r="B570" i="5"/>
  <c r="F571" i="4" l="1"/>
  <c r="L571" i="4"/>
  <c r="G571" i="4"/>
  <c r="I571" i="4"/>
  <c r="H571" i="4"/>
  <c r="K571" i="4" s="1"/>
  <c r="J572" i="4" s="1"/>
  <c r="I572" i="4" l="1"/>
  <c r="H572" i="4"/>
  <c r="F572" i="4"/>
  <c r="B573" i="5" s="1"/>
  <c r="G572" i="4"/>
  <c r="L572" i="4"/>
  <c r="K572" i="4"/>
  <c r="J573" i="4" s="1"/>
  <c r="B572" i="5"/>
  <c r="F573" i="4" l="1"/>
  <c r="L573" i="4"/>
  <c r="I573" i="4"/>
  <c r="H573" i="4"/>
  <c r="K573" i="4" s="1"/>
  <c r="J574" i="4" s="1"/>
  <c r="G573" i="4"/>
  <c r="G574" i="4" l="1"/>
  <c r="L574" i="4"/>
  <c r="I574" i="4"/>
  <c r="H574" i="4"/>
  <c r="K574" i="4"/>
  <c r="J575" i="4" s="1"/>
  <c r="F574" i="4"/>
  <c r="B575" i="5" s="1"/>
  <c r="B574" i="5"/>
  <c r="I575" i="4" l="1"/>
  <c r="L575" i="4"/>
  <c r="G575" i="4"/>
  <c r="F575" i="4"/>
  <c r="B576" i="5" s="1"/>
  <c r="H575" i="4"/>
  <c r="K575" i="4" s="1"/>
  <c r="J576" i="4" s="1"/>
  <c r="G576" i="4" l="1"/>
  <c r="F576" i="4"/>
  <c r="L576" i="4"/>
  <c r="I576" i="4"/>
  <c r="H576" i="4"/>
  <c r="K576" i="4" s="1"/>
  <c r="J577" i="4" s="1"/>
  <c r="H577" i="4" l="1"/>
  <c r="F577" i="4"/>
  <c r="L577" i="4"/>
  <c r="I577" i="4"/>
  <c r="K577" i="4" s="1"/>
  <c r="J578" i="4" s="1"/>
  <c r="G577" i="4"/>
  <c r="B577" i="5"/>
  <c r="L578" i="4" l="1"/>
  <c r="F578" i="4"/>
  <c r="I578" i="4"/>
  <c r="H578" i="4"/>
  <c r="K578" i="4" s="1"/>
  <c r="J579" i="4" s="1"/>
  <c r="G578" i="4"/>
  <c r="B578" i="5"/>
  <c r="B579" i="5" l="1"/>
  <c r="H579" i="4"/>
  <c r="G579" i="4"/>
  <c r="L579" i="4"/>
  <c r="I579" i="4"/>
  <c r="F579" i="4"/>
  <c r="B580" i="5" s="1"/>
  <c r="K579" i="4"/>
  <c r="J580" i="4" s="1"/>
  <c r="I580" i="4" l="1"/>
  <c r="F580" i="4"/>
  <c r="B581" i="5" s="1"/>
  <c r="L580" i="4"/>
  <c r="G580" i="4"/>
  <c r="H580" i="4"/>
  <c r="K580" i="4" s="1"/>
  <c r="J581" i="4" s="1"/>
  <c r="H581" i="4" l="1"/>
  <c r="I581" i="4"/>
  <c r="K581" i="4"/>
  <c r="J582" i="4" s="1"/>
  <c r="G581" i="4"/>
  <c r="F581" i="4"/>
  <c r="B582" i="5" s="1"/>
  <c r="L581" i="4"/>
  <c r="I582" i="4" l="1"/>
  <c r="H582" i="4"/>
  <c r="G582" i="4"/>
  <c r="F582" i="4"/>
  <c r="B583" i="5" s="1"/>
  <c r="L582" i="4"/>
  <c r="K582" i="4"/>
  <c r="J583" i="4" s="1"/>
  <c r="F583" i="4" l="1"/>
  <c r="L583" i="4"/>
  <c r="H583" i="4"/>
  <c r="G583" i="4"/>
  <c r="I583" i="4"/>
  <c r="K583" i="4" l="1"/>
  <c r="J584" i="4" s="1"/>
  <c r="H584" i="4" s="1"/>
  <c r="B584" i="5"/>
  <c r="F584" i="4" l="1"/>
  <c r="G584" i="4"/>
  <c r="L584" i="4"/>
  <c r="I584" i="4"/>
  <c r="K584" i="4" s="1"/>
  <c r="J585" i="4" s="1"/>
  <c r="I585" i="4" s="1"/>
  <c r="H585" i="4"/>
  <c r="L585" i="4"/>
  <c r="G585" i="4"/>
  <c r="K585" i="4" l="1"/>
  <c r="J586" i="4" s="1"/>
  <c r="F585" i="4"/>
  <c r="B586" i="5" s="1"/>
  <c r="B585" i="5"/>
  <c r="G586" i="4"/>
  <c r="F586" i="4"/>
  <c r="H586" i="4"/>
  <c r="L586" i="4"/>
  <c r="I586" i="4"/>
  <c r="K586" i="4" l="1"/>
  <c r="J587" i="4" s="1"/>
  <c r="B587" i="5"/>
  <c r="F587" i="4"/>
  <c r="I587" i="4"/>
  <c r="H587" i="4"/>
  <c r="L587" i="4"/>
  <c r="G587" i="4"/>
  <c r="K587" i="4" l="1"/>
  <c r="J588" i="4" s="1"/>
  <c r="F588" i="4"/>
  <c r="B589" i="5" s="1"/>
  <c r="I588" i="4"/>
  <c r="L588" i="4"/>
  <c r="H588" i="4"/>
  <c r="K588" i="4" s="1"/>
  <c r="J589" i="4" s="1"/>
  <c r="G588" i="4"/>
  <c r="B588" i="5"/>
  <c r="L589" i="4" l="1"/>
  <c r="G589" i="4"/>
  <c r="F589" i="4"/>
  <c r="H589" i="4"/>
  <c r="I589" i="4"/>
  <c r="K589" i="4" l="1"/>
  <c r="J590" i="4" s="1"/>
  <c r="F590" i="4" s="1"/>
  <c r="H590" i="4"/>
  <c r="L590" i="4"/>
  <c r="I590" i="4"/>
  <c r="G590" i="4"/>
  <c r="B590" i="5"/>
  <c r="B591" i="5" l="1"/>
  <c r="K590" i="4"/>
  <c r="J591" i="4" s="1"/>
  <c r="F591" i="4" s="1"/>
  <c r="H591" i="4"/>
  <c r="I591" i="4"/>
  <c r="G591" i="4"/>
  <c r="L591" i="4" l="1"/>
  <c r="K591" i="4"/>
  <c r="J592" i="4" s="1"/>
  <c r="H592" i="4"/>
  <c r="L592" i="4"/>
  <c r="F592" i="4"/>
  <c r="I592" i="4"/>
  <c r="K592" i="4" s="1"/>
  <c r="J593" i="4" s="1"/>
  <c r="G592" i="4"/>
  <c r="B592" i="5"/>
  <c r="F593" i="4" l="1"/>
  <c r="L593" i="4"/>
  <c r="G593" i="4"/>
  <c r="H593" i="4"/>
  <c r="I593" i="4"/>
  <c r="B593" i="5"/>
  <c r="K593" i="4" l="1"/>
  <c r="J594" i="4" s="1"/>
  <c r="G594" i="4" s="1"/>
  <c r="L594" i="4"/>
  <c r="I594" i="4"/>
  <c r="H594" i="4"/>
  <c r="F594" i="4"/>
  <c r="B595" i="5" s="1"/>
  <c r="B594" i="5"/>
  <c r="K594" i="4" l="1"/>
  <c r="J595" i="4" s="1"/>
  <c r="I595" i="4"/>
  <c r="L595" i="4"/>
  <c r="H595" i="4"/>
  <c r="G595" i="4"/>
  <c r="F595" i="4"/>
  <c r="B596" i="5" s="1"/>
  <c r="K595" i="4" l="1"/>
  <c r="J596" i="4" s="1"/>
  <c r="G596" i="4" s="1"/>
  <c r="F596" i="4"/>
  <c r="H596" i="4"/>
  <c r="L596" i="4"/>
  <c r="I596" i="4"/>
  <c r="K596" i="4" s="1"/>
  <c r="J597" i="4" s="1"/>
  <c r="H597" i="4" l="1"/>
  <c r="L597" i="4"/>
  <c r="I597" i="4"/>
  <c r="K597" i="4" s="1"/>
  <c r="J598" i="4" s="1"/>
  <c r="G597" i="4"/>
  <c r="F597" i="4"/>
  <c r="B598" i="5" s="1"/>
  <c r="B597" i="5"/>
  <c r="I598" i="4" l="1"/>
  <c r="G598" i="4"/>
  <c r="H598" i="4"/>
  <c r="K598" i="4" s="1"/>
  <c r="J599" i="4" s="1"/>
  <c r="F598" i="4"/>
  <c r="B599" i="5" s="1"/>
  <c r="L598" i="4"/>
  <c r="H599" i="4" l="1"/>
  <c r="G599" i="4"/>
  <c r="L599" i="4"/>
  <c r="F599" i="4"/>
  <c r="I599" i="4"/>
  <c r="K599" i="4"/>
  <c r="J600" i="4" s="1"/>
  <c r="I600" i="4" l="1"/>
  <c r="B14" i="6" s="1"/>
  <c r="H600" i="4"/>
  <c r="K600" i="4"/>
  <c r="G600" i="4"/>
  <c r="B13" i="6" s="1"/>
  <c r="L600" i="4"/>
  <c r="F600" i="4"/>
  <c r="B600" i="5"/>
  <c r="B601" i="5" l="1"/>
  <c r="B1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<sst xmlns="http://schemas.openxmlformats.org/spreadsheetml/2006/main" count="59" uniqueCount="56">
  <si>
    <t>Parámetros del préstamo</t>
  </si>
  <si>
    <t>Precio de la vivienda (€)</t>
  </si>
  <si>
    <t>Entrada / ahorros (€)</t>
  </si>
  <si>
    <t>Importe del préstamo (auto)</t>
  </si>
  <si>
    <t>Plazo (años)</t>
  </si>
  <si>
    <t>Plazo (meses) (auto)</t>
  </si>
  <si>
    <t>Fecha de firma</t>
  </si>
  <si>
    <t>Costes y financiación</t>
  </si>
  <si>
    <t>Comisión de apertura (%)</t>
  </si>
  <si>
    <t>Comisión de apertura (mínimo €)</t>
  </si>
  <si>
    <t>Gastos iniciales (€)</t>
  </si>
  <si>
    <t>¿Financiar comisión y gastos? (Sí/No)</t>
  </si>
  <si>
    <t>Sí</t>
  </si>
  <si>
    <t>Comisión de apertura (€) (auto)</t>
  </si>
  <si>
    <t>Capital inicial financiado (auto)</t>
  </si>
  <si>
    <t>Estructura de tipos</t>
  </si>
  <si>
    <t>Tramo fijo - TIN anual (%)</t>
  </si>
  <si>
    <t>Duración tramo fijo (años)</t>
  </si>
  <si>
    <t>Meses tramo fijo (auto)</t>
  </si>
  <si>
    <t>Tramo variable - Diferencial (%)</t>
  </si>
  <si>
    <t>Frecuencia de revisión (meses)</t>
  </si>
  <si>
    <t>Amortización anticipada (modo)</t>
  </si>
  <si>
    <t>Modo tras amortización anticipada</t>
  </si>
  <si>
    <t>Reducir plazo</t>
  </si>
  <si>
    <t>Fecha</t>
  </si>
  <si>
    <t>Euríbor 12m (%)</t>
  </si>
  <si>
    <t>Importe (€)</t>
  </si>
  <si>
    <t>Periodo</t>
  </si>
  <si>
    <t>¿Revisión?</t>
  </si>
  <si>
    <t>Flujo (€)</t>
  </si>
  <si>
    <t>Simulador de hipoteca mixta — Resumen</t>
  </si>
  <si>
    <t>Precio de la vivienda</t>
  </si>
  <si>
    <t>Entrada / ahorros</t>
  </si>
  <si>
    <t>Importe del préstamo</t>
  </si>
  <si>
    <t>Capital inicial financiado</t>
  </si>
  <si>
    <t>Plazo (meses)</t>
  </si>
  <si>
    <t>Tramo fijo (meses)</t>
  </si>
  <si>
    <t>TIN fijo</t>
  </si>
  <si>
    <t>Diferencial variable</t>
  </si>
  <si>
    <t>Frecuencia revisión (meses)</t>
  </si>
  <si>
    <t>Cuota inicial</t>
  </si>
  <si>
    <t>Total intereses</t>
  </si>
  <si>
    <t>Total amortización extra</t>
  </si>
  <si>
    <t>Total pagado (cuotas + extras)</t>
  </si>
  <si>
    <t>TAE estimada</t>
  </si>
  <si>
    <t>Modo tras amort. anticipada</t>
  </si>
  <si>
    <r>
      <rPr>
        <b/>
        <sz val="12"/>
        <color theme="1"/>
        <rFont val="Calibri"/>
        <family val="2"/>
        <scheme val="minor"/>
      </rPr>
      <t xml:space="preserve">Cómo usar: </t>
    </r>
    <r>
      <rPr>
        <sz val="11"/>
        <color theme="1"/>
        <rFont val="Calibri"/>
        <family val="2"/>
        <scheme val="minor"/>
      </rPr>
      <t>Edita Inputs, ajusta Índices, añade Extras.</t>
    </r>
  </si>
  <si>
    <t>Amortización
extra (€)</t>
  </si>
  <si>
    <t>Saldo
inicial (€)</t>
  </si>
  <si>
    <t>Saldo
final (€)</t>
  </si>
  <si>
    <t>Nper
p/cuota</t>
  </si>
  <si>
    <t>Amortización
(€)</t>
  </si>
  <si>
    <t>Interés
(€)</t>
  </si>
  <si>
    <t>Cuota
(€)</t>
  </si>
  <si>
    <t>Tipo
mensual</t>
  </si>
  <si>
    <t>TIN
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</si>
</sst>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€\ #,##0.00"/>
  </numFmts>
  <fonts count="5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3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1" fontId="0" fillId="0" borderId="0" xfId="0" applyNumberFormat="1"/>
    <xf numFmtId="14" fontId="0" fillId="0" borderId="0" xfId="0" applyNumberFormat="1"/>
    <xf numFmtId="10" fontId="0" fillId="0" borderId="0" xfId="0" applyNumberFormat="1"/>
    <xf numFmtId="0" fontId="2" fillId="2" borderId="1" xfId="0" applyFont="1" applyFill="1" applyBorder="1"/>
    <xf numFmtId="0" fontId="0" fillId="0" borderId="0" xfId="0" applyAlignment="1">
      <alignment horizontal="center"/>
    </xf>
    <xf numFmtId="164" fontId="0" fillId="0" borderId="1" xfId="0" applyNumberFormat="1" applyBorder="1"/>
    <xf numFmtId="0" fontId="4" fillId="3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zoomScaleNormal="100" workbookViewId="0">
      <selection activeCell="A25" sqref="A25:B25"/>
    </sheetView>
  </sheetViews>
  <sheetFormatPr baseColWidth="10" defaultColWidth="9.140625" defaultRowHeight="15" x14ac:dyDescent="0.25"/>
  <cols>
    <col min="1" max="1" width="38.7109375" customWidth="1"/>
    <col min="2" max="2" width="20.7109375" customWidth="1"/>
  </cols>
  <sheetData>
    <row r="1" spans="1:2" ht="15.75" x14ac:dyDescent="0.25">
      <c r="A1" s="8" t="s">
        <v>0</v>
      </c>
      <c r="B1" s="8"/>
    </row>
    <row r="2" spans="1:2" x14ac:dyDescent="0.25">
      <c r="A2" t="s">
        <v>1</v>
      </c>
      <c r="B2" s="1">
        <v>300000</v>
      </c>
    </row>
    <row r="3" spans="1:2" x14ac:dyDescent="0.25">
      <c r="A3" t="s">
        <v>2</v>
      </c>
      <c r="B3" s="1">
        <v>60000</v>
      </c>
    </row>
    <row r="4" spans="1:2" x14ac:dyDescent="0.25">
      <c r="A4" t="s">
        <v>3</v>
      </c>
      <c r="B4" s="1">
        <f>B2-B3</f>
        <v>240000</v>
      </c>
    </row>
    <row r="5" spans="1:2" x14ac:dyDescent="0.25">
      <c r="A5" t="s">
        <v>4</v>
      </c>
      <c r="B5" s="2">
        <v>30</v>
      </c>
    </row>
    <row r="6" spans="1:2" x14ac:dyDescent="0.25">
      <c r="A6" t="s">
        <v>5</v>
      </c>
      <c r="B6" s="2">
        <f>B5*12</f>
        <v>360</v>
      </c>
    </row>
    <row r="7" spans="1:2" x14ac:dyDescent="0.25">
      <c r="A7" t="s">
        <v>6</v>
      </c>
      <c r="B7" s="3">
        <v>45931</v>
      </c>
    </row>
    <row r="9" spans="1:2" ht="15.75" x14ac:dyDescent="0.25">
      <c r="A9" s="8" t="s">
        <v>7</v>
      </c>
      <c r="B9" s="8"/>
    </row>
    <row r="10" spans="1:2" x14ac:dyDescent="0.25">
      <c r="A10" t="s">
        <v>8</v>
      </c>
      <c r="B10" s="4">
        <v>5.0000000000000001E-3</v>
      </c>
    </row>
    <row r="11" spans="1:2" x14ac:dyDescent="0.25">
      <c r="A11" t="s">
        <v>9</v>
      </c>
      <c r="B11" s="1">
        <v>0</v>
      </c>
    </row>
    <row r="12" spans="1:2" x14ac:dyDescent="0.25">
      <c r="A12" t="s">
        <v>10</v>
      </c>
      <c r="B12" s="1">
        <v>1500</v>
      </c>
    </row>
    <row r="13" spans="1:2" x14ac:dyDescent="0.25">
      <c r="A13" t="s">
        <v>11</v>
      </c>
      <c r="B13" t="s">
        <v>12</v>
      </c>
    </row>
    <row r="14" spans="1:2" x14ac:dyDescent="0.25">
      <c r="A14" t="s">
        <v>13</v>
      </c>
      <c r="B14" s="1">
        <f>MAX(B4*B10,B11)</f>
        <v>1200</v>
      </c>
    </row>
    <row r="15" spans="1:2" x14ac:dyDescent="0.25">
      <c r="A15" t="s">
        <v>14</v>
      </c>
      <c r="B15" s="1">
        <f>B4 + IF(B13="Sí", B14 + B12, 0)</f>
        <v>242700</v>
      </c>
    </row>
    <row r="17" spans="1:2" ht="15.75" x14ac:dyDescent="0.25">
      <c r="A17" s="8" t="s">
        <v>15</v>
      </c>
      <c r="B17" s="8"/>
    </row>
    <row r="18" spans="1:2" x14ac:dyDescent="0.25">
      <c r="A18" t="s">
        <v>16</v>
      </c>
      <c r="B18" s="4">
        <v>2.1000000000000001E-2</v>
      </c>
    </row>
    <row r="19" spans="1:2" x14ac:dyDescent="0.25">
      <c r="A19" t="s">
        <v>17</v>
      </c>
      <c r="B19" s="2">
        <v>5</v>
      </c>
    </row>
    <row r="20" spans="1:2" x14ac:dyDescent="0.25">
      <c r="A20" t="s">
        <v>18</v>
      </c>
      <c r="B20" s="2">
        <f>B19*12</f>
        <v>60</v>
      </c>
    </row>
    <row r="21" spans="1:2" ht="8.25" customHeight="1" x14ac:dyDescent="0.25"/>
    <row r="22" spans="1:2" x14ac:dyDescent="0.25">
      <c r="A22" t="s">
        <v>19</v>
      </c>
      <c r="B22" s="4">
        <v>8.5000000000000006E-3</v>
      </c>
    </row>
    <row r="23" spans="1:2" x14ac:dyDescent="0.25">
      <c r="A23" t="s">
        <v>20</v>
      </c>
      <c r="B23" s="2">
        <v>12</v>
      </c>
    </row>
    <row r="25" spans="1:2" ht="15.75" x14ac:dyDescent="0.25">
      <c r="A25" s="8" t="s">
        <v>21</v>
      </c>
      <c r="B25" s="8"/>
    </row>
    <row r="26" spans="1:2" x14ac:dyDescent="0.25">
      <c r="A26" t="s">
        <v>22</v>
      </c>
      <c r="B26" t="s">
        <v>23</v>
      </c>
    </row>
  </sheetData>
  <mergeCells count="4">
    <mergeCell ref="A9:B9"/>
    <mergeCell ref="A17:B17"/>
    <mergeCell ref="A1:B1"/>
    <mergeCell ref="A25:B25"/>
  </mergeCells>
  <dataValidations count="2">
    <dataValidation type="list" allowBlank="1" showInputMessage="1" showErrorMessage="1" sqref="B13" xr:uid="{00000000-0002-0000-0000-000000000000}">
      <formula1>"Sí,No"</formula1>
    </dataValidation>
    <dataValidation type="list" allowBlank="1" showInputMessage="1" showErrorMessage="1" sqref="B26" xr:uid="{00000000-0002-0000-0000-000001000000}">
      <formula1>"Reducir cuota,Reducir plazo"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00"/>
  <sheetViews>
    <sheetView tabSelected="1" workbookViewId="0">
      <pane ySplit="1" topLeftCell="A2" activePane="bottomLeft" state="frozen"/>
      <selection pane="bottomLeft" activeCell="S18" sqref="S18"/>
    </sheetView>
  </sheetViews>
  <sheetFormatPr baseColWidth="10" defaultColWidth="9.140625" defaultRowHeight="15" x14ac:dyDescent="0.25"/>
  <cols>
    <col min="1" max="1" width="8" bestFit="1" customWidth="1"/>
    <col min="2" max="2" width="10.7109375" bestFit="1" customWidth="1"/>
    <col min="3" max="3" width="6.140625" bestFit="1" customWidth="1"/>
    <col min="4" max="4" width="8.5703125" bestFit="1" customWidth="1"/>
    <col min="5" max="5" width="11.85546875" bestFit="1" customWidth="1"/>
    <col min="6" max="7" width="8" bestFit="1" customWidth="1"/>
    <col min="8" max="9" width="12.7109375" bestFit="1" customWidth="1"/>
    <col min="10" max="11" width="11.5703125" bestFit="1" customWidth="1"/>
    <col min="12" max="12" width="7.85546875" bestFit="1" customWidth="1"/>
  </cols>
  <sheetData>
    <row r="1" spans="1:12" ht="30" x14ac:dyDescent="0.25">
      <c r="A1" s="10" t="s">
        <v>27</v>
      </c>
      <c r="B1" s="10" t="s">
        <v>24</v>
      </c>
      <c r="C1" s="11" t="s">
        <v>55</v>
      </c>
      <c r="D1" s="11" t="s">
        <v>54</v>
      </c>
      <c r="E1" s="10" t="s">
        <v>28</v>
      </c>
      <c r="F1" s="11" t="s">
        <v>53</v>
      </c>
      <c r="G1" s="11" t="s">
        <v>52</v>
      </c>
      <c r="H1" s="11" t="s">
        <v>51</v>
      </c>
      <c r="I1" s="11" t="s">
        <v>47</v>
      </c>
      <c r="J1" s="11" t="s">
        <v>48</v>
      </c>
      <c r="K1" s="11" t="s">
        <v>49</v>
      </c>
      <c r="L1" s="11" t="s">
        <v>50</v>
      </c>
    </row>
    <row r="2" spans="1:12" x14ac:dyDescent="0.25">
      <c r="A2" s="2">
        <v>1</v>
      </c>
      <c r="B2" s="3">
        <f t="shared" ref="B2:B65" si="0">EDATE(Firma, A2-1)</f>
        <v>45931</v>
      </c>
      <c r="C2" s="4" cm="1">
        <f t="array" ref="C2">IF(A2&lt;=MesesFijo, TIN_Fijo, _xlfn.XLOOKUP(B2, IdxFecha, IdxValor, TIN_Fijo) + Diferencial)</f>
        <v>2.1000000000000001E-2</v>
      </c>
      <c r="D2" s="4">
        <f t="shared" ref="D2:D65" si="1">C2/12</f>
        <v>1.75E-3</v>
      </c>
      <c r="E2" s="6" t="b">
        <f>TRUE</f>
        <v>1</v>
      </c>
      <c r="F2" s="1">
        <f>IF(J2&lt;=0,0,-PMT(D2, L2, J2))</f>
        <v>909.25172394501737</v>
      </c>
      <c r="G2" s="1">
        <f t="shared" ref="G2:G65" si="2">IF(J2&lt;=0,0,J2*D2)</f>
        <v>424.72500000000002</v>
      </c>
      <c r="H2" s="1">
        <f t="shared" ref="H2:H65" si="3">IF(J2&lt;=0,0,F2-G2)</f>
        <v>484.52672394501735</v>
      </c>
      <c r="I2" s="1">
        <f t="shared" ref="I2:I65" si="4">IF(J2&lt;=0,0,IFERROR(SUMIFS(ExtrasImp, ExtrasFecha, B2), 0))</f>
        <v>0</v>
      </c>
      <c r="J2" s="7">
        <f>SaldoInicial</f>
        <v>242700</v>
      </c>
      <c r="K2" s="1">
        <f>MAX(0, J2 - H2 - I2)</f>
        <v>242215.47327605498</v>
      </c>
      <c r="L2" s="2">
        <f>IF(J2&lt;=0,0,PlazoMeses)</f>
        <v>360</v>
      </c>
    </row>
    <row r="3" spans="1:12" x14ac:dyDescent="0.25">
      <c r="A3" s="2">
        <f t="shared" ref="A3:A66" si="5">A2+1</f>
        <v>2</v>
      </c>
      <c r="B3" s="3">
        <f t="shared" si="0"/>
        <v>45962</v>
      </c>
      <c r="C3" s="4" cm="1">
        <f t="array" ref="C3">IF(A3&lt;=MesesFijo, TIN_Fijo, _xlfn.XLOOKUP(B3, IdxFecha, IdxValor, TIN_Fijo) + Diferencial)</f>
        <v>2.1000000000000001E-2</v>
      </c>
      <c r="D3" s="4">
        <f t="shared" si="1"/>
        <v>1.75E-3</v>
      </c>
      <c r="E3" s="6" t="b">
        <f t="shared" ref="E3:E66" si="6">IF(A3=1,TRUE, IF(A3=MesesFijo+1, TRUE, IF(A3&gt;MesesFijo, MOD(A3-MesesFijo-1, RevMeses)=0, FALSE)))</f>
        <v>0</v>
      </c>
      <c r="F3" s="1">
        <f t="shared" ref="F3:F66" si="7">IF(J3&lt;=0,0,IF(E3, -PMT(D3, L3, J3), F2))</f>
        <v>909.25172394501737</v>
      </c>
      <c r="G3" s="1">
        <f t="shared" si="2"/>
        <v>423.8770782330962</v>
      </c>
      <c r="H3" s="1">
        <f t="shared" si="3"/>
        <v>485.37464571192118</v>
      </c>
      <c r="I3" s="1">
        <f t="shared" si="4"/>
        <v>0</v>
      </c>
      <c r="J3" s="7">
        <f t="shared" ref="J3:J66" si="8">K2</f>
        <v>242215.47327605498</v>
      </c>
      <c r="K3" s="1">
        <f t="shared" ref="K3:K66" si="9">MAX(0, J3-H3-I3)</f>
        <v>241730.09863034307</v>
      </c>
      <c r="L3" s="2">
        <f t="shared" ref="L3:L66" si="10">IF(J3&lt;=0,0,IF(A3=1, PlazoMeses, IF(E3, IF(ModoAnt="Reducir plazo", ROUNDUP(NPER(D3, -F2, J3), 0), PlazoMeses-A3+1), L2)))</f>
        <v>360</v>
      </c>
    </row>
    <row r="4" spans="1:12" x14ac:dyDescent="0.25">
      <c r="A4" s="2">
        <f t="shared" si="5"/>
        <v>3</v>
      </c>
      <c r="B4" s="3">
        <f t="shared" si="0"/>
        <v>45992</v>
      </c>
      <c r="C4" s="4" cm="1">
        <f t="array" ref="C4">IF(A4&lt;=MesesFijo, TIN_Fijo, _xlfn.XLOOKUP(B4, IdxFecha, IdxValor, TIN_Fijo) + Diferencial)</f>
        <v>2.1000000000000001E-2</v>
      </c>
      <c r="D4" s="4">
        <f t="shared" si="1"/>
        <v>1.75E-3</v>
      </c>
      <c r="E4" s="6" t="b">
        <f t="shared" si="6"/>
        <v>0</v>
      </c>
      <c r="F4" s="1">
        <f t="shared" si="7"/>
        <v>909.25172394501737</v>
      </c>
      <c r="G4" s="1">
        <f t="shared" si="2"/>
        <v>423.02767260310037</v>
      </c>
      <c r="H4" s="1">
        <f t="shared" si="3"/>
        <v>486.224051341917</v>
      </c>
      <c r="I4" s="1">
        <f t="shared" si="4"/>
        <v>0</v>
      </c>
      <c r="J4" s="7">
        <f t="shared" si="8"/>
        <v>241730.09863034307</v>
      </c>
      <c r="K4" s="1">
        <f t="shared" si="9"/>
        <v>241243.87457900116</v>
      </c>
      <c r="L4" s="2">
        <f t="shared" si="10"/>
        <v>360</v>
      </c>
    </row>
    <row r="5" spans="1:12" x14ac:dyDescent="0.25">
      <c r="A5" s="2">
        <f t="shared" si="5"/>
        <v>4</v>
      </c>
      <c r="B5" s="3">
        <f t="shared" si="0"/>
        <v>46023</v>
      </c>
      <c r="C5" s="4" cm="1">
        <f t="array" ref="C5">IF(A5&lt;=MesesFijo, TIN_Fijo, _xlfn.XLOOKUP(B5, IdxFecha, IdxValor, TIN_Fijo) + Diferencial)</f>
        <v>2.1000000000000001E-2</v>
      </c>
      <c r="D5" s="4">
        <f t="shared" si="1"/>
        <v>1.75E-3</v>
      </c>
      <c r="E5" s="6" t="b">
        <f t="shared" si="6"/>
        <v>0</v>
      </c>
      <c r="F5" s="1">
        <f t="shared" si="7"/>
        <v>909.25172394501737</v>
      </c>
      <c r="G5" s="1">
        <f t="shared" si="2"/>
        <v>422.17678051325203</v>
      </c>
      <c r="H5" s="1">
        <f t="shared" si="3"/>
        <v>487.07494343176535</v>
      </c>
      <c r="I5" s="1">
        <f t="shared" si="4"/>
        <v>0</v>
      </c>
      <c r="J5" s="7">
        <f t="shared" si="8"/>
        <v>241243.87457900116</v>
      </c>
      <c r="K5" s="1">
        <f t="shared" si="9"/>
        <v>240756.79963556939</v>
      </c>
      <c r="L5" s="2">
        <f t="shared" si="10"/>
        <v>360</v>
      </c>
    </row>
    <row r="6" spans="1:12" x14ac:dyDescent="0.25">
      <c r="A6" s="2">
        <f t="shared" si="5"/>
        <v>5</v>
      </c>
      <c r="B6" s="3">
        <f t="shared" si="0"/>
        <v>46054</v>
      </c>
      <c r="C6" s="4" cm="1">
        <f t="array" ref="C6">IF(A6&lt;=MesesFijo, TIN_Fijo, _xlfn.XLOOKUP(B6, IdxFecha, IdxValor, TIN_Fijo) + Diferencial)</f>
        <v>2.1000000000000001E-2</v>
      </c>
      <c r="D6" s="4">
        <f t="shared" si="1"/>
        <v>1.75E-3</v>
      </c>
      <c r="E6" s="6" t="b">
        <f t="shared" si="6"/>
        <v>0</v>
      </c>
      <c r="F6" s="1">
        <f t="shared" si="7"/>
        <v>909.25172394501737</v>
      </c>
      <c r="G6" s="1">
        <f t="shared" si="2"/>
        <v>421.32439936224642</v>
      </c>
      <c r="H6" s="1">
        <f t="shared" si="3"/>
        <v>487.92732458277095</v>
      </c>
      <c r="I6" s="1">
        <f t="shared" si="4"/>
        <v>0</v>
      </c>
      <c r="J6" s="7">
        <f t="shared" si="8"/>
        <v>240756.79963556939</v>
      </c>
      <c r="K6" s="1">
        <f t="shared" si="9"/>
        <v>240268.87231098663</v>
      </c>
      <c r="L6" s="2">
        <f t="shared" si="10"/>
        <v>360</v>
      </c>
    </row>
    <row r="7" spans="1:12" x14ac:dyDescent="0.25">
      <c r="A7" s="2">
        <f t="shared" si="5"/>
        <v>6</v>
      </c>
      <c r="B7" s="3">
        <f t="shared" si="0"/>
        <v>46082</v>
      </c>
      <c r="C7" s="4" cm="1">
        <f t="array" ref="C7">IF(A7&lt;=MesesFijo, TIN_Fijo, _xlfn.XLOOKUP(B7, IdxFecha, IdxValor, TIN_Fijo) + Diferencial)</f>
        <v>2.1000000000000001E-2</v>
      </c>
      <c r="D7" s="4">
        <f t="shared" si="1"/>
        <v>1.75E-3</v>
      </c>
      <c r="E7" s="6" t="b">
        <f t="shared" si="6"/>
        <v>0</v>
      </c>
      <c r="F7" s="1">
        <f t="shared" si="7"/>
        <v>909.25172394501737</v>
      </c>
      <c r="G7" s="1">
        <f t="shared" si="2"/>
        <v>420.47052654422663</v>
      </c>
      <c r="H7" s="1">
        <f t="shared" si="3"/>
        <v>488.78119740079075</v>
      </c>
      <c r="I7" s="1">
        <f t="shared" si="4"/>
        <v>0</v>
      </c>
      <c r="J7" s="7">
        <f t="shared" si="8"/>
        <v>240268.87231098663</v>
      </c>
      <c r="K7" s="1">
        <f t="shared" si="9"/>
        <v>239780.09111358583</v>
      </c>
      <c r="L7" s="2">
        <f t="shared" si="10"/>
        <v>360</v>
      </c>
    </row>
    <row r="8" spans="1:12" x14ac:dyDescent="0.25">
      <c r="A8" s="2">
        <f t="shared" si="5"/>
        <v>7</v>
      </c>
      <c r="B8" s="3">
        <f t="shared" si="0"/>
        <v>46113</v>
      </c>
      <c r="C8" s="4" cm="1">
        <f t="array" ref="C8">IF(A8&lt;=MesesFijo, TIN_Fijo, _xlfn.XLOOKUP(B8, IdxFecha, IdxValor, TIN_Fijo) + Diferencial)</f>
        <v>2.1000000000000001E-2</v>
      </c>
      <c r="D8" s="4">
        <f t="shared" si="1"/>
        <v>1.75E-3</v>
      </c>
      <c r="E8" s="6" t="b">
        <f t="shared" si="6"/>
        <v>0</v>
      </c>
      <c r="F8" s="1">
        <f t="shared" si="7"/>
        <v>909.25172394501737</v>
      </c>
      <c r="G8" s="1">
        <f t="shared" si="2"/>
        <v>419.61515944877522</v>
      </c>
      <c r="H8" s="1">
        <f t="shared" si="3"/>
        <v>489.63656449624216</v>
      </c>
      <c r="I8" s="1">
        <f t="shared" si="4"/>
        <v>0</v>
      </c>
      <c r="J8" s="7">
        <f t="shared" si="8"/>
        <v>239780.09111358583</v>
      </c>
      <c r="K8" s="1">
        <f t="shared" si="9"/>
        <v>239290.4545490896</v>
      </c>
      <c r="L8" s="2">
        <f t="shared" si="10"/>
        <v>360</v>
      </c>
    </row>
    <row r="9" spans="1:12" x14ac:dyDescent="0.25">
      <c r="A9" s="2">
        <f t="shared" si="5"/>
        <v>8</v>
      </c>
      <c r="B9" s="3">
        <f t="shared" si="0"/>
        <v>46143</v>
      </c>
      <c r="C9" s="4" cm="1">
        <f t="array" ref="C9">IF(A9&lt;=MesesFijo, TIN_Fijo, _xlfn.XLOOKUP(B9, IdxFecha, IdxValor, TIN_Fijo) + Diferencial)</f>
        <v>2.1000000000000001E-2</v>
      </c>
      <c r="D9" s="4">
        <f t="shared" si="1"/>
        <v>1.75E-3</v>
      </c>
      <c r="E9" s="6" t="b">
        <f t="shared" si="6"/>
        <v>0</v>
      </c>
      <c r="F9" s="1">
        <f t="shared" si="7"/>
        <v>909.25172394501737</v>
      </c>
      <c r="G9" s="1">
        <f t="shared" si="2"/>
        <v>418.75829546090682</v>
      </c>
      <c r="H9" s="1">
        <f t="shared" si="3"/>
        <v>490.49342848411055</v>
      </c>
      <c r="I9" s="1">
        <f t="shared" si="4"/>
        <v>0</v>
      </c>
      <c r="J9" s="7">
        <f t="shared" si="8"/>
        <v>239290.4545490896</v>
      </c>
      <c r="K9" s="1">
        <f t="shared" si="9"/>
        <v>238799.9611206055</v>
      </c>
      <c r="L9" s="2">
        <f t="shared" si="10"/>
        <v>360</v>
      </c>
    </row>
    <row r="10" spans="1:12" x14ac:dyDescent="0.25">
      <c r="A10" s="2">
        <f t="shared" si="5"/>
        <v>9</v>
      </c>
      <c r="B10" s="3">
        <f t="shared" si="0"/>
        <v>46174</v>
      </c>
      <c r="C10" s="4" cm="1">
        <f t="array" ref="C10">IF(A10&lt;=MesesFijo, TIN_Fijo, _xlfn.XLOOKUP(B10, IdxFecha, IdxValor, TIN_Fijo) + Diferencial)</f>
        <v>2.1000000000000001E-2</v>
      </c>
      <c r="D10" s="4">
        <f t="shared" si="1"/>
        <v>1.75E-3</v>
      </c>
      <c r="E10" s="6" t="b">
        <f t="shared" si="6"/>
        <v>0</v>
      </c>
      <c r="F10" s="1">
        <f t="shared" si="7"/>
        <v>909.25172394501737</v>
      </c>
      <c r="G10" s="1">
        <f t="shared" si="2"/>
        <v>417.89993196105962</v>
      </c>
      <c r="H10" s="1">
        <f t="shared" si="3"/>
        <v>491.35179198395775</v>
      </c>
      <c r="I10" s="1">
        <f t="shared" si="4"/>
        <v>0</v>
      </c>
      <c r="J10" s="7">
        <f t="shared" si="8"/>
        <v>238799.9611206055</v>
      </c>
      <c r="K10" s="1">
        <f t="shared" si="9"/>
        <v>238308.60932862153</v>
      </c>
      <c r="L10" s="2">
        <f t="shared" si="10"/>
        <v>360</v>
      </c>
    </row>
    <row r="11" spans="1:12" x14ac:dyDescent="0.25">
      <c r="A11" s="2">
        <f t="shared" si="5"/>
        <v>10</v>
      </c>
      <c r="B11" s="3">
        <f t="shared" si="0"/>
        <v>46204</v>
      </c>
      <c r="C11" s="4" cm="1">
        <f t="array" ref="C11">IF(A11&lt;=MesesFijo, TIN_Fijo, _xlfn.XLOOKUP(B11, IdxFecha, IdxValor, TIN_Fijo) + Diferencial)</f>
        <v>2.1000000000000001E-2</v>
      </c>
      <c r="D11" s="4">
        <f t="shared" si="1"/>
        <v>1.75E-3</v>
      </c>
      <c r="E11" s="6" t="b">
        <f t="shared" si="6"/>
        <v>0</v>
      </c>
      <c r="F11" s="1">
        <f t="shared" si="7"/>
        <v>909.25172394501737</v>
      </c>
      <c r="G11" s="1">
        <f t="shared" si="2"/>
        <v>417.04006632508771</v>
      </c>
      <c r="H11" s="1">
        <f t="shared" si="3"/>
        <v>492.21165761992967</v>
      </c>
      <c r="I11" s="1">
        <f t="shared" si="4"/>
        <v>0</v>
      </c>
      <c r="J11" s="7">
        <f t="shared" si="8"/>
        <v>238308.60932862153</v>
      </c>
      <c r="K11" s="1">
        <f t="shared" si="9"/>
        <v>237816.39767100161</v>
      </c>
      <c r="L11" s="2">
        <f t="shared" si="10"/>
        <v>360</v>
      </c>
    </row>
    <row r="12" spans="1:12" x14ac:dyDescent="0.25">
      <c r="A12" s="2">
        <f t="shared" si="5"/>
        <v>11</v>
      </c>
      <c r="B12" s="3">
        <f t="shared" si="0"/>
        <v>46235</v>
      </c>
      <c r="C12" s="4" cm="1">
        <f t="array" ref="C12">IF(A12&lt;=MesesFijo, TIN_Fijo, _xlfn.XLOOKUP(B12, IdxFecha, IdxValor, TIN_Fijo) + Diferencial)</f>
        <v>2.1000000000000001E-2</v>
      </c>
      <c r="D12" s="4">
        <f t="shared" si="1"/>
        <v>1.75E-3</v>
      </c>
      <c r="E12" s="6" t="b">
        <f t="shared" si="6"/>
        <v>0</v>
      </c>
      <c r="F12" s="1">
        <f t="shared" si="7"/>
        <v>909.25172394501737</v>
      </c>
      <c r="G12" s="1">
        <f t="shared" si="2"/>
        <v>416.17869592425285</v>
      </c>
      <c r="H12" s="1">
        <f t="shared" si="3"/>
        <v>493.07302802076453</v>
      </c>
      <c r="I12" s="1">
        <f t="shared" si="4"/>
        <v>0</v>
      </c>
      <c r="J12" s="7">
        <f t="shared" si="8"/>
        <v>237816.39767100161</v>
      </c>
      <c r="K12" s="1">
        <f t="shared" si="9"/>
        <v>237323.32464298085</v>
      </c>
      <c r="L12" s="2">
        <f t="shared" si="10"/>
        <v>360</v>
      </c>
    </row>
    <row r="13" spans="1:12" x14ac:dyDescent="0.25">
      <c r="A13" s="2">
        <f t="shared" si="5"/>
        <v>12</v>
      </c>
      <c r="B13" s="3">
        <f t="shared" si="0"/>
        <v>46266</v>
      </c>
      <c r="C13" s="4" cm="1">
        <f t="array" ref="C13">IF(A13&lt;=MesesFijo, TIN_Fijo, _xlfn.XLOOKUP(B13, IdxFecha, IdxValor, TIN_Fijo) + Diferencial)</f>
        <v>2.1000000000000001E-2</v>
      </c>
      <c r="D13" s="4">
        <f t="shared" si="1"/>
        <v>1.75E-3</v>
      </c>
      <c r="E13" s="6" t="b">
        <f t="shared" si="6"/>
        <v>0</v>
      </c>
      <c r="F13" s="1">
        <f t="shared" si="7"/>
        <v>909.25172394501737</v>
      </c>
      <c r="G13" s="1">
        <f t="shared" si="2"/>
        <v>415.31581812521648</v>
      </c>
      <c r="H13" s="1">
        <f t="shared" si="3"/>
        <v>493.93590581980089</v>
      </c>
      <c r="I13" s="1">
        <f t="shared" si="4"/>
        <v>0</v>
      </c>
      <c r="J13" s="7">
        <f t="shared" si="8"/>
        <v>237323.32464298085</v>
      </c>
      <c r="K13" s="1">
        <f t="shared" si="9"/>
        <v>236829.38873716106</v>
      </c>
      <c r="L13" s="2">
        <f t="shared" si="10"/>
        <v>360</v>
      </c>
    </row>
    <row r="14" spans="1:12" x14ac:dyDescent="0.25">
      <c r="A14" s="2">
        <f t="shared" si="5"/>
        <v>13</v>
      </c>
      <c r="B14" s="3">
        <f t="shared" si="0"/>
        <v>46296</v>
      </c>
      <c r="C14" s="4" cm="1">
        <f t="array" ref="C14">IF(A14&lt;=MesesFijo, TIN_Fijo, _xlfn.XLOOKUP(B14, IdxFecha, IdxValor, TIN_Fijo) + Diferencial)</f>
        <v>2.1000000000000001E-2</v>
      </c>
      <c r="D14" s="4">
        <f t="shared" si="1"/>
        <v>1.75E-3</v>
      </c>
      <c r="E14" s="6" t="b">
        <f t="shared" si="6"/>
        <v>0</v>
      </c>
      <c r="F14" s="1">
        <f t="shared" si="7"/>
        <v>909.25172394501737</v>
      </c>
      <c r="G14" s="1">
        <f t="shared" si="2"/>
        <v>414.45143029003185</v>
      </c>
      <c r="H14" s="1">
        <f t="shared" si="3"/>
        <v>494.80029365498552</v>
      </c>
      <c r="I14" s="1">
        <f t="shared" si="4"/>
        <v>0</v>
      </c>
      <c r="J14" s="7">
        <f t="shared" si="8"/>
        <v>236829.38873716106</v>
      </c>
      <c r="K14" s="1">
        <f t="shared" si="9"/>
        <v>236334.58844350607</v>
      </c>
      <c r="L14" s="2">
        <f t="shared" si="10"/>
        <v>360</v>
      </c>
    </row>
    <row r="15" spans="1:12" x14ac:dyDescent="0.25">
      <c r="A15" s="2">
        <f t="shared" si="5"/>
        <v>14</v>
      </c>
      <c r="B15" s="3">
        <f t="shared" si="0"/>
        <v>46327</v>
      </c>
      <c r="C15" s="4" cm="1">
        <f t="array" ref="C15">IF(A15&lt;=MesesFijo, TIN_Fijo, _xlfn.XLOOKUP(B15, IdxFecha, IdxValor, TIN_Fijo) + Diferencial)</f>
        <v>2.1000000000000001E-2</v>
      </c>
      <c r="D15" s="4">
        <f t="shared" si="1"/>
        <v>1.75E-3</v>
      </c>
      <c r="E15" s="6" t="b">
        <f t="shared" si="6"/>
        <v>0</v>
      </c>
      <c r="F15" s="1">
        <f t="shared" si="7"/>
        <v>909.25172394501737</v>
      </c>
      <c r="G15" s="1">
        <f t="shared" si="2"/>
        <v>413.58552977613562</v>
      </c>
      <c r="H15" s="1">
        <f t="shared" si="3"/>
        <v>495.66619416888176</v>
      </c>
      <c r="I15" s="1">
        <f t="shared" si="4"/>
        <v>0</v>
      </c>
      <c r="J15" s="7">
        <f t="shared" si="8"/>
        <v>236334.58844350607</v>
      </c>
      <c r="K15" s="1">
        <f t="shared" si="9"/>
        <v>235838.92224933719</v>
      </c>
      <c r="L15" s="2">
        <f t="shared" si="10"/>
        <v>360</v>
      </c>
    </row>
    <row r="16" spans="1:12" x14ac:dyDescent="0.25">
      <c r="A16" s="2">
        <f t="shared" si="5"/>
        <v>15</v>
      </c>
      <c r="B16" s="3">
        <f t="shared" si="0"/>
        <v>46357</v>
      </c>
      <c r="C16" s="4" cm="1">
        <f t="array" ref="C16">IF(A16&lt;=MesesFijo, TIN_Fijo, _xlfn.XLOOKUP(B16, IdxFecha, IdxValor, TIN_Fijo) + Diferencial)</f>
        <v>2.1000000000000001E-2</v>
      </c>
      <c r="D16" s="4">
        <f t="shared" si="1"/>
        <v>1.75E-3</v>
      </c>
      <c r="E16" s="6" t="b">
        <f t="shared" si="6"/>
        <v>0</v>
      </c>
      <c r="F16" s="1">
        <f t="shared" si="7"/>
        <v>909.25172394501737</v>
      </c>
      <c r="G16" s="1">
        <f t="shared" si="2"/>
        <v>412.7181139363401</v>
      </c>
      <c r="H16" s="1">
        <f t="shared" si="3"/>
        <v>496.53361000867727</v>
      </c>
      <c r="I16" s="1">
        <f t="shared" si="4"/>
        <v>0</v>
      </c>
      <c r="J16" s="7">
        <f t="shared" si="8"/>
        <v>235838.92224933719</v>
      </c>
      <c r="K16" s="1">
        <f t="shared" si="9"/>
        <v>235342.38863932851</v>
      </c>
      <c r="L16" s="2">
        <f t="shared" si="10"/>
        <v>360</v>
      </c>
    </row>
    <row r="17" spans="1:12" x14ac:dyDescent="0.25">
      <c r="A17" s="2">
        <f t="shared" si="5"/>
        <v>16</v>
      </c>
      <c r="B17" s="3">
        <f t="shared" si="0"/>
        <v>46388</v>
      </c>
      <c r="C17" s="4" cm="1">
        <f t="array" ref="C17">IF(A17&lt;=MesesFijo, TIN_Fijo, _xlfn.XLOOKUP(B17, IdxFecha, IdxValor, TIN_Fijo) + Diferencial)</f>
        <v>2.1000000000000001E-2</v>
      </c>
      <c r="D17" s="4">
        <f t="shared" si="1"/>
        <v>1.75E-3</v>
      </c>
      <c r="E17" s="6" t="b">
        <f t="shared" si="6"/>
        <v>0</v>
      </c>
      <c r="F17" s="1">
        <f t="shared" si="7"/>
        <v>909.25172394501737</v>
      </c>
      <c r="G17" s="1">
        <f t="shared" si="2"/>
        <v>411.8491801188249</v>
      </c>
      <c r="H17" s="1">
        <f t="shared" si="3"/>
        <v>497.40254382619247</v>
      </c>
      <c r="I17" s="1">
        <f t="shared" si="4"/>
        <v>0</v>
      </c>
      <c r="J17" s="7">
        <f t="shared" si="8"/>
        <v>235342.38863932851</v>
      </c>
      <c r="K17" s="1">
        <f t="shared" si="9"/>
        <v>234844.9860955023</v>
      </c>
      <c r="L17" s="2">
        <f t="shared" si="10"/>
        <v>360</v>
      </c>
    </row>
    <row r="18" spans="1:12" x14ac:dyDescent="0.25">
      <c r="A18" s="2">
        <f t="shared" si="5"/>
        <v>17</v>
      </c>
      <c r="B18" s="3">
        <f t="shared" si="0"/>
        <v>46419</v>
      </c>
      <c r="C18" s="4" cm="1">
        <f t="array" ref="C18">IF(A18&lt;=MesesFijo, TIN_Fijo, _xlfn.XLOOKUP(B18, IdxFecha, IdxValor, TIN_Fijo) + Diferencial)</f>
        <v>2.1000000000000001E-2</v>
      </c>
      <c r="D18" s="4">
        <f t="shared" si="1"/>
        <v>1.75E-3</v>
      </c>
      <c r="E18" s="6" t="b">
        <f t="shared" si="6"/>
        <v>0</v>
      </c>
      <c r="F18" s="1">
        <f t="shared" si="7"/>
        <v>909.25172394501737</v>
      </c>
      <c r="G18" s="1">
        <f t="shared" si="2"/>
        <v>410.97872566712903</v>
      </c>
      <c r="H18" s="1">
        <f t="shared" si="3"/>
        <v>498.27299827788835</v>
      </c>
      <c r="I18" s="1">
        <f t="shared" si="4"/>
        <v>0</v>
      </c>
      <c r="J18" s="7">
        <f t="shared" si="8"/>
        <v>234844.9860955023</v>
      </c>
      <c r="K18" s="1">
        <f t="shared" si="9"/>
        <v>234346.71309722442</v>
      </c>
      <c r="L18" s="2">
        <f t="shared" si="10"/>
        <v>360</v>
      </c>
    </row>
    <row r="19" spans="1:12" x14ac:dyDescent="0.25">
      <c r="A19" s="2">
        <f t="shared" si="5"/>
        <v>18</v>
      </c>
      <c r="B19" s="3">
        <f t="shared" si="0"/>
        <v>46447</v>
      </c>
      <c r="C19" s="4" cm="1">
        <f t="array" ref="C19">IF(A19&lt;=MesesFijo, TIN_Fijo, _xlfn.XLOOKUP(B19, IdxFecha, IdxValor, TIN_Fijo) + Diferencial)</f>
        <v>2.1000000000000001E-2</v>
      </c>
      <c r="D19" s="4">
        <f t="shared" si="1"/>
        <v>1.75E-3</v>
      </c>
      <c r="E19" s="6" t="b">
        <f t="shared" si="6"/>
        <v>0</v>
      </c>
      <c r="F19" s="1">
        <f t="shared" si="7"/>
        <v>909.25172394501737</v>
      </c>
      <c r="G19" s="1">
        <f t="shared" si="2"/>
        <v>410.10674792014277</v>
      </c>
      <c r="H19" s="1">
        <f t="shared" si="3"/>
        <v>499.14497602487461</v>
      </c>
      <c r="I19" s="1">
        <f t="shared" si="4"/>
        <v>0</v>
      </c>
      <c r="J19" s="7">
        <f t="shared" si="8"/>
        <v>234346.71309722442</v>
      </c>
      <c r="K19" s="1">
        <f t="shared" si="9"/>
        <v>233847.56812119955</v>
      </c>
      <c r="L19" s="2">
        <f t="shared" si="10"/>
        <v>360</v>
      </c>
    </row>
    <row r="20" spans="1:12" x14ac:dyDescent="0.25">
      <c r="A20" s="2">
        <f t="shared" si="5"/>
        <v>19</v>
      </c>
      <c r="B20" s="3">
        <f t="shared" si="0"/>
        <v>46478</v>
      </c>
      <c r="C20" s="4" cm="1">
        <f t="array" ref="C20">IF(A20&lt;=MesesFijo, TIN_Fijo, _xlfn.XLOOKUP(B20, IdxFecha, IdxValor, TIN_Fijo) + Diferencial)</f>
        <v>2.1000000000000001E-2</v>
      </c>
      <c r="D20" s="4">
        <f t="shared" si="1"/>
        <v>1.75E-3</v>
      </c>
      <c r="E20" s="6" t="b">
        <f t="shared" si="6"/>
        <v>0</v>
      </c>
      <c r="F20" s="1">
        <f t="shared" si="7"/>
        <v>909.25172394501737</v>
      </c>
      <c r="G20" s="1">
        <f t="shared" si="2"/>
        <v>409.23324421209924</v>
      </c>
      <c r="H20" s="1">
        <f t="shared" si="3"/>
        <v>500.01847973291814</v>
      </c>
      <c r="I20" s="1">
        <f t="shared" si="4"/>
        <v>0</v>
      </c>
      <c r="J20" s="7">
        <f t="shared" si="8"/>
        <v>233847.56812119955</v>
      </c>
      <c r="K20" s="1">
        <f t="shared" si="9"/>
        <v>233347.54964146664</v>
      </c>
      <c r="L20" s="2">
        <f t="shared" si="10"/>
        <v>360</v>
      </c>
    </row>
    <row r="21" spans="1:12" x14ac:dyDescent="0.25">
      <c r="A21" s="2">
        <f t="shared" si="5"/>
        <v>20</v>
      </c>
      <c r="B21" s="3">
        <f t="shared" si="0"/>
        <v>46508</v>
      </c>
      <c r="C21" s="4" cm="1">
        <f t="array" ref="C21">IF(A21&lt;=MesesFijo, TIN_Fijo, _xlfn.XLOOKUP(B21, IdxFecha, IdxValor, TIN_Fijo) + Diferencial)</f>
        <v>2.1000000000000001E-2</v>
      </c>
      <c r="D21" s="4">
        <f t="shared" si="1"/>
        <v>1.75E-3</v>
      </c>
      <c r="E21" s="6" t="b">
        <f t="shared" si="6"/>
        <v>0</v>
      </c>
      <c r="F21" s="1">
        <f t="shared" si="7"/>
        <v>909.25172394501737</v>
      </c>
      <c r="G21" s="1">
        <f t="shared" si="2"/>
        <v>408.35821187256664</v>
      </c>
      <c r="H21" s="1">
        <f t="shared" si="3"/>
        <v>500.89351207245073</v>
      </c>
      <c r="I21" s="1">
        <f t="shared" si="4"/>
        <v>0</v>
      </c>
      <c r="J21" s="7">
        <f t="shared" si="8"/>
        <v>233347.54964146664</v>
      </c>
      <c r="K21" s="1">
        <f t="shared" si="9"/>
        <v>232846.65612939419</v>
      </c>
      <c r="L21" s="2">
        <f t="shared" si="10"/>
        <v>360</v>
      </c>
    </row>
    <row r="22" spans="1:12" x14ac:dyDescent="0.25">
      <c r="A22" s="2">
        <f t="shared" si="5"/>
        <v>21</v>
      </c>
      <c r="B22" s="3">
        <f t="shared" si="0"/>
        <v>46539</v>
      </c>
      <c r="C22" s="4" cm="1">
        <f t="array" ref="C22">IF(A22&lt;=MesesFijo, TIN_Fijo, _xlfn.XLOOKUP(B22, IdxFecha, IdxValor, TIN_Fijo) + Diferencial)</f>
        <v>2.1000000000000001E-2</v>
      </c>
      <c r="D22" s="4">
        <f t="shared" si="1"/>
        <v>1.75E-3</v>
      </c>
      <c r="E22" s="6" t="b">
        <f t="shared" si="6"/>
        <v>0</v>
      </c>
      <c r="F22" s="1">
        <f t="shared" si="7"/>
        <v>909.25172394501737</v>
      </c>
      <c r="G22" s="1">
        <f t="shared" si="2"/>
        <v>407.48164822643986</v>
      </c>
      <c r="H22" s="1">
        <f t="shared" si="3"/>
        <v>501.77007571857752</v>
      </c>
      <c r="I22" s="1">
        <f t="shared" si="4"/>
        <v>0</v>
      </c>
      <c r="J22" s="7">
        <f t="shared" si="8"/>
        <v>232846.65612939419</v>
      </c>
      <c r="K22" s="1">
        <f t="shared" si="9"/>
        <v>232344.88605367561</v>
      </c>
      <c r="L22" s="2">
        <f t="shared" si="10"/>
        <v>360</v>
      </c>
    </row>
    <row r="23" spans="1:12" x14ac:dyDescent="0.25">
      <c r="A23" s="2">
        <f t="shared" si="5"/>
        <v>22</v>
      </c>
      <c r="B23" s="3">
        <f t="shared" si="0"/>
        <v>46569</v>
      </c>
      <c r="C23" s="4" cm="1">
        <f t="array" ref="C23">IF(A23&lt;=MesesFijo, TIN_Fijo, _xlfn.XLOOKUP(B23, IdxFecha, IdxValor, TIN_Fijo) + Diferencial)</f>
        <v>2.1000000000000001E-2</v>
      </c>
      <c r="D23" s="4">
        <f t="shared" si="1"/>
        <v>1.75E-3</v>
      </c>
      <c r="E23" s="6" t="b">
        <f t="shared" si="6"/>
        <v>0</v>
      </c>
      <c r="F23" s="1">
        <f t="shared" si="7"/>
        <v>909.25172394501737</v>
      </c>
      <c r="G23" s="1">
        <f t="shared" si="2"/>
        <v>406.60355059393231</v>
      </c>
      <c r="H23" s="1">
        <f t="shared" si="3"/>
        <v>502.64817335108506</v>
      </c>
      <c r="I23" s="1">
        <f t="shared" si="4"/>
        <v>0</v>
      </c>
      <c r="J23" s="7">
        <f t="shared" si="8"/>
        <v>232344.88605367561</v>
      </c>
      <c r="K23" s="1">
        <f t="shared" si="9"/>
        <v>231842.23788032454</v>
      </c>
      <c r="L23" s="2">
        <f t="shared" si="10"/>
        <v>360</v>
      </c>
    </row>
    <row r="24" spans="1:12" x14ac:dyDescent="0.25">
      <c r="A24" s="2">
        <f t="shared" si="5"/>
        <v>23</v>
      </c>
      <c r="B24" s="3">
        <f t="shared" si="0"/>
        <v>46600</v>
      </c>
      <c r="C24" s="4" cm="1">
        <f t="array" ref="C24">IF(A24&lt;=MesesFijo, TIN_Fijo, _xlfn.XLOOKUP(B24, IdxFecha, IdxValor, TIN_Fijo) + Diferencial)</f>
        <v>2.1000000000000001E-2</v>
      </c>
      <c r="D24" s="4">
        <f t="shared" si="1"/>
        <v>1.75E-3</v>
      </c>
      <c r="E24" s="6" t="b">
        <f t="shared" si="6"/>
        <v>0</v>
      </c>
      <c r="F24" s="1">
        <f t="shared" si="7"/>
        <v>909.25172394501737</v>
      </c>
      <c r="G24" s="1">
        <f t="shared" si="2"/>
        <v>405.72391629056796</v>
      </c>
      <c r="H24" s="1">
        <f t="shared" si="3"/>
        <v>503.52780765444942</v>
      </c>
      <c r="I24" s="1">
        <f t="shared" si="4"/>
        <v>0</v>
      </c>
      <c r="J24" s="7">
        <f t="shared" si="8"/>
        <v>231842.23788032454</v>
      </c>
      <c r="K24" s="1">
        <f t="shared" si="9"/>
        <v>231338.71007267007</v>
      </c>
      <c r="L24" s="2">
        <f t="shared" si="10"/>
        <v>360</v>
      </c>
    </row>
    <row r="25" spans="1:12" x14ac:dyDescent="0.25">
      <c r="A25" s="2">
        <f t="shared" si="5"/>
        <v>24</v>
      </c>
      <c r="B25" s="3">
        <f t="shared" si="0"/>
        <v>46631</v>
      </c>
      <c r="C25" s="4" cm="1">
        <f t="array" ref="C25">IF(A25&lt;=MesesFijo, TIN_Fijo, _xlfn.XLOOKUP(B25, IdxFecha, IdxValor, TIN_Fijo) + Diferencial)</f>
        <v>2.1000000000000001E-2</v>
      </c>
      <c r="D25" s="4">
        <f t="shared" si="1"/>
        <v>1.75E-3</v>
      </c>
      <c r="E25" s="6" t="b">
        <f t="shared" si="6"/>
        <v>0</v>
      </c>
      <c r="F25" s="1">
        <f t="shared" si="7"/>
        <v>909.25172394501737</v>
      </c>
      <c r="G25" s="1">
        <f t="shared" si="2"/>
        <v>404.84274262717264</v>
      </c>
      <c r="H25" s="1">
        <f t="shared" si="3"/>
        <v>504.40898131784473</v>
      </c>
      <c r="I25" s="1">
        <f t="shared" si="4"/>
        <v>0</v>
      </c>
      <c r="J25" s="7">
        <f t="shared" si="8"/>
        <v>231338.71007267007</v>
      </c>
      <c r="K25" s="1">
        <f t="shared" si="9"/>
        <v>230834.30109135222</v>
      </c>
      <c r="L25" s="2">
        <f t="shared" si="10"/>
        <v>360</v>
      </c>
    </row>
    <row r="26" spans="1:12" x14ac:dyDescent="0.25">
      <c r="A26" s="2">
        <f t="shared" si="5"/>
        <v>25</v>
      </c>
      <c r="B26" s="3">
        <f t="shared" si="0"/>
        <v>46661</v>
      </c>
      <c r="C26" s="4" cm="1">
        <f t="array" ref="C26">IF(A26&lt;=MesesFijo, TIN_Fijo, _xlfn.XLOOKUP(B26, IdxFecha, IdxValor, TIN_Fijo) + Diferencial)</f>
        <v>2.1000000000000001E-2</v>
      </c>
      <c r="D26" s="4">
        <f t="shared" si="1"/>
        <v>1.75E-3</v>
      </c>
      <c r="E26" s="6" t="b">
        <f t="shared" si="6"/>
        <v>0</v>
      </c>
      <c r="F26" s="1">
        <f t="shared" si="7"/>
        <v>909.25172394501737</v>
      </c>
      <c r="G26" s="1">
        <f t="shared" si="2"/>
        <v>403.96002690986637</v>
      </c>
      <c r="H26" s="1">
        <f t="shared" si="3"/>
        <v>505.291697035151</v>
      </c>
      <c r="I26" s="1">
        <f t="shared" si="4"/>
        <v>0</v>
      </c>
      <c r="J26" s="7">
        <f t="shared" si="8"/>
        <v>230834.30109135222</v>
      </c>
      <c r="K26" s="1">
        <f t="shared" si="9"/>
        <v>230329.00939431705</v>
      </c>
      <c r="L26" s="2">
        <f t="shared" si="10"/>
        <v>360</v>
      </c>
    </row>
    <row r="27" spans="1:12" x14ac:dyDescent="0.25">
      <c r="A27" s="2">
        <f t="shared" si="5"/>
        <v>26</v>
      </c>
      <c r="B27" s="3">
        <f t="shared" si="0"/>
        <v>46692</v>
      </c>
      <c r="C27" s="4" cm="1">
        <f t="array" ref="C27">IF(A27&lt;=MesesFijo, TIN_Fijo, _xlfn.XLOOKUP(B27, IdxFecha, IdxValor, TIN_Fijo) + Diferencial)</f>
        <v>2.1000000000000001E-2</v>
      </c>
      <c r="D27" s="4">
        <f t="shared" si="1"/>
        <v>1.75E-3</v>
      </c>
      <c r="E27" s="6" t="b">
        <f t="shared" si="6"/>
        <v>0</v>
      </c>
      <c r="F27" s="1">
        <f t="shared" si="7"/>
        <v>909.25172394501737</v>
      </c>
      <c r="G27" s="1">
        <f t="shared" si="2"/>
        <v>403.07576644005485</v>
      </c>
      <c r="H27" s="1">
        <f t="shared" si="3"/>
        <v>506.17595750496253</v>
      </c>
      <c r="I27" s="1">
        <f t="shared" si="4"/>
        <v>0</v>
      </c>
      <c r="J27" s="7">
        <f t="shared" si="8"/>
        <v>230329.00939431705</v>
      </c>
      <c r="K27" s="1">
        <f t="shared" si="9"/>
        <v>229822.8334368121</v>
      </c>
      <c r="L27" s="2">
        <f t="shared" si="10"/>
        <v>360</v>
      </c>
    </row>
    <row r="28" spans="1:12" x14ac:dyDescent="0.25">
      <c r="A28" s="2">
        <f t="shared" si="5"/>
        <v>27</v>
      </c>
      <c r="B28" s="3">
        <f t="shared" si="0"/>
        <v>46722</v>
      </c>
      <c r="C28" s="4" cm="1">
        <f t="array" ref="C28">IF(A28&lt;=MesesFijo, TIN_Fijo, _xlfn.XLOOKUP(B28, IdxFecha, IdxValor, TIN_Fijo) + Diferencial)</f>
        <v>2.1000000000000001E-2</v>
      </c>
      <c r="D28" s="4">
        <f t="shared" si="1"/>
        <v>1.75E-3</v>
      </c>
      <c r="E28" s="6" t="b">
        <f t="shared" si="6"/>
        <v>0</v>
      </c>
      <c r="F28" s="1">
        <f t="shared" si="7"/>
        <v>909.25172394501737</v>
      </c>
      <c r="G28" s="1">
        <f t="shared" si="2"/>
        <v>402.18995851442116</v>
      </c>
      <c r="H28" s="1">
        <f t="shared" si="3"/>
        <v>507.06176543059621</v>
      </c>
      <c r="I28" s="1">
        <f t="shared" si="4"/>
        <v>0</v>
      </c>
      <c r="J28" s="7">
        <f t="shared" si="8"/>
        <v>229822.8334368121</v>
      </c>
      <c r="K28" s="1">
        <f t="shared" si="9"/>
        <v>229315.77167138152</v>
      </c>
      <c r="L28" s="2">
        <f t="shared" si="10"/>
        <v>360</v>
      </c>
    </row>
    <row r="29" spans="1:12" x14ac:dyDescent="0.25">
      <c r="A29" s="2">
        <f t="shared" si="5"/>
        <v>28</v>
      </c>
      <c r="B29" s="3">
        <f t="shared" si="0"/>
        <v>46753</v>
      </c>
      <c r="C29" s="4" cm="1">
        <f t="array" ref="C29">IF(A29&lt;=MesesFijo, TIN_Fijo, _xlfn.XLOOKUP(B29, IdxFecha, IdxValor, TIN_Fijo) + Diferencial)</f>
        <v>2.1000000000000001E-2</v>
      </c>
      <c r="D29" s="4">
        <f t="shared" si="1"/>
        <v>1.75E-3</v>
      </c>
      <c r="E29" s="6" t="b">
        <f t="shared" si="6"/>
        <v>0</v>
      </c>
      <c r="F29" s="1">
        <f t="shared" si="7"/>
        <v>909.25172394501737</v>
      </c>
      <c r="G29" s="1">
        <f t="shared" si="2"/>
        <v>401.30260042491767</v>
      </c>
      <c r="H29" s="1">
        <f t="shared" si="3"/>
        <v>507.9491235200997</v>
      </c>
      <c r="I29" s="1">
        <f t="shared" si="4"/>
        <v>0</v>
      </c>
      <c r="J29" s="7">
        <f t="shared" si="8"/>
        <v>229315.77167138152</v>
      </c>
      <c r="K29" s="1">
        <f t="shared" si="9"/>
        <v>228807.8225478614</v>
      </c>
      <c r="L29" s="2">
        <f t="shared" si="10"/>
        <v>360</v>
      </c>
    </row>
    <row r="30" spans="1:12" x14ac:dyDescent="0.25">
      <c r="A30" s="2">
        <f t="shared" si="5"/>
        <v>29</v>
      </c>
      <c r="B30" s="3">
        <f t="shared" si="0"/>
        <v>46784</v>
      </c>
      <c r="C30" s="4" cm="1">
        <f t="array" ref="C30">IF(A30&lt;=MesesFijo, TIN_Fijo, _xlfn.XLOOKUP(B30, IdxFecha, IdxValor, TIN_Fijo) + Diferencial)</f>
        <v>2.1000000000000001E-2</v>
      </c>
      <c r="D30" s="4">
        <f t="shared" si="1"/>
        <v>1.75E-3</v>
      </c>
      <c r="E30" s="6" t="b">
        <f t="shared" si="6"/>
        <v>0</v>
      </c>
      <c r="F30" s="1">
        <f t="shared" si="7"/>
        <v>909.25172394501737</v>
      </c>
      <c r="G30" s="1">
        <f t="shared" si="2"/>
        <v>400.41368945875746</v>
      </c>
      <c r="H30" s="1">
        <f t="shared" si="3"/>
        <v>508.83803448625991</v>
      </c>
      <c r="I30" s="1">
        <f t="shared" si="4"/>
        <v>0</v>
      </c>
      <c r="J30" s="7">
        <f t="shared" si="8"/>
        <v>228807.8225478614</v>
      </c>
      <c r="K30" s="1">
        <f t="shared" si="9"/>
        <v>228298.98451337515</v>
      </c>
      <c r="L30" s="2">
        <f t="shared" si="10"/>
        <v>360</v>
      </c>
    </row>
    <row r="31" spans="1:12" x14ac:dyDescent="0.25">
      <c r="A31" s="2">
        <f t="shared" si="5"/>
        <v>30</v>
      </c>
      <c r="B31" s="3">
        <f t="shared" si="0"/>
        <v>46813</v>
      </c>
      <c r="C31" s="4" cm="1">
        <f t="array" ref="C31">IF(A31&lt;=MesesFijo, TIN_Fijo, _xlfn.XLOOKUP(B31, IdxFecha, IdxValor, TIN_Fijo) + Diferencial)</f>
        <v>2.1000000000000001E-2</v>
      </c>
      <c r="D31" s="4">
        <f t="shared" si="1"/>
        <v>1.75E-3</v>
      </c>
      <c r="E31" s="6" t="b">
        <f t="shared" si="6"/>
        <v>0</v>
      </c>
      <c r="F31" s="1">
        <f t="shared" si="7"/>
        <v>909.25172394501737</v>
      </c>
      <c r="G31" s="1">
        <f t="shared" si="2"/>
        <v>399.52322289840652</v>
      </c>
      <c r="H31" s="1">
        <f t="shared" si="3"/>
        <v>509.72850104661086</v>
      </c>
      <c r="I31" s="1">
        <f t="shared" si="4"/>
        <v>0</v>
      </c>
      <c r="J31" s="7">
        <f t="shared" si="8"/>
        <v>228298.98451337515</v>
      </c>
      <c r="K31" s="1">
        <f t="shared" si="9"/>
        <v>227789.25601232855</v>
      </c>
      <c r="L31" s="2">
        <f t="shared" si="10"/>
        <v>360</v>
      </c>
    </row>
    <row r="32" spans="1:12" x14ac:dyDescent="0.25">
      <c r="A32" s="2">
        <f t="shared" si="5"/>
        <v>31</v>
      </c>
      <c r="B32" s="3">
        <f t="shared" si="0"/>
        <v>46844</v>
      </c>
      <c r="C32" s="4" cm="1">
        <f t="array" ref="C32">IF(A32&lt;=MesesFijo, TIN_Fijo, _xlfn.XLOOKUP(B32, IdxFecha, IdxValor, TIN_Fijo) + Diferencial)</f>
        <v>2.1000000000000001E-2</v>
      </c>
      <c r="D32" s="4">
        <f t="shared" si="1"/>
        <v>1.75E-3</v>
      </c>
      <c r="E32" s="6" t="b">
        <f t="shared" si="6"/>
        <v>0</v>
      </c>
      <c r="F32" s="1">
        <f t="shared" si="7"/>
        <v>909.25172394501737</v>
      </c>
      <c r="G32" s="1">
        <f t="shared" si="2"/>
        <v>398.63119802157496</v>
      </c>
      <c r="H32" s="1">
        <f t="shared" si="3"/>
        <v>510.62052592344241</v>
      </c>
      <c r="I32" s="1">
        <f t="shared" si="4"/>
        <v>0</v>
      </c>
      <c r="J32" s="7">
        <f t="shared" si="8"/>
        <v>227789.25601232855</v>
      </c>
      <c r="K32" s="1">
        <f t="shared" si="9"/>
        <v>227278.63548640511</v>
      </c>
      <c r="L32" s="2">
        <f t="shared" si="10"/>
        <v>360</v>
      </c>
    </row>
    <row r="33" spans="1:12" x14ac:dyDescent="0.25">
      <c r="A33" s="2">
        <f t="shared" si="5"/>
        <v>32</v>
      </c>
      <c r="B33" s="3">
        <f t="shared" si="0"/>
        <v>46874</v>
      </c>
      <c r="C33" s="4" cm="1">
        <f t="array" ref="C33">IF(A33&lt;=MesesFijo, TIN_Fijo, _xlfn.XLOOKUP(B33, IdxFecha, IdxValor, TIN_Fijo) + Diferencial)</f>
        <v>2.1000000000000001E-2</v>
      </c>
      <c r="D33" s="4">
        <f t="shared" si="1"/>
        <v>1.75E-3</v>
      </c>
      <c r="E33" s="6" t="b">
        <f t="shared" si="6"/>
        <v>0</v>
      </c>
      <c r="F33" s="1">
        <f t="shared" si="7"/>
        <v>909.25172394501737</v>
      </c>
      <c r="G33" s="1">
        <f t="shared" si="2"/>
        <v>397.73761210120892</v>
      </c>
      <c r="H33" s="1">
        <f t="shared" si="3"/>
        <v>511.51411184380845</v>
      </c>
      <c r="I33" s="1">
        <f t="shared" si="4"/>
        <v>0</v>
      </c>
      <c r="J33" s="7">
        <f t="shared" si="8"/>
        <v>227278.63548640511</v>
      </c>
      <c r="K33" s="1">
        <f t="shared" si="9"/>
        <v>226767.12137456131</v>
      </c>
      <c r="L33" s="2">
        <f t="shared" si="10"/>
        <v>360</v>
      </c>
    </row>
    <row r="34" spans="1:12" x14ac:dyDescent="0.25">
      <c r="A34" s="2">
        <f t="shared" si="5"/>
        <v>33</v>
      </c>
      <c r="B34" s="3">
        <f t="shared" si="0"/>
        <v>46905</v>
      </c>
      <c r="C34" s="4" cm="1">
        <f t="array" ref="C34">IF(A34&lt;=MesesFijo, TIN_Fijo, _xlfn.XLOOKUP(B34, IdxFecha, IdxValor, TIN_Fijo) + Diferencial)</f>
        <v>2.1000000000000001E-2</v>
      </c>
      <c r="D34" s="4">
        <f t="shared" si="1"/>
        <v>1.75E-3</v>
      </c>
      <c r="E34" s="6" t="b">
        <f t="shared" si="6"/>
        <v>0</v>
      </c>
      <c r="F34" s="1">
        <f t="shared" si="7"/>
        <v>909.25172394501737</v>
      </c>
      <c r="G34" s="1">
        <f t="shared" si="2"/>
        <v>396.84246240548231</v>
      </c>
      <c r="H34" s="1">
        <f t="shared" si="3"/>
        <v>512.40926153953501</v>
      </c>
      <c r="I34" s="1">
        <f t="shared" si="4"/>
        <v>0</v>
      </c>
      <c r="J34" s="7">
        <f t="shared" si="8"/>
        <v>226767.12137456131</v>
      </c>
      <c r="K34" s="1">
        <f t="shared" si="9"/>
        <v>226254.71211302176</v>
      </c>
      <c r="L34" s="2">
        <f t="shared" si="10"/>
        <v>360</v>
      </c>
    </row>
    <row r="35" spans="1:12" x14ac:dyDescent="0.25">
      <c r="A35" s="2">
        <f t="shared" si="5"/>
        <v>34</v>
      </c>
      <c r="B35" s="3">
        <f t="shared" si="0"/>
        <v>46935</v>
      </c>
      <c r="C35" s="4" cm="1">
        <f t="array" ref="C35">IF(A35&lt;=MesesFijo, TIN_Fijo, _xlfn.XLOOKUP(B35, IdxFecha, IdxValor, TIN_Fijo) + Diferencial)</f>
        <v>2.1000000000000001E-2</v>
      </c>
      <c r="D35" s="4">
        <f t="shared" si="1"/>
        <v>1.75E-3</v>
      </c>
      <c r="E35" s="6" t="b">
        <f t="shared" si="6"/>
        <v>0</v>
      </c>
      <c r="F35" s="1">
        <f t="shared" si="7"/>
        <v>909.25172394501737</v>
      </c>
      <c r="G35" s="1">
        <f t="shared" si="2"/>
        <v>395.94574619778808</v>
      </c>
      <c r="H35" s="1">
        <f t="shared" si="3"/>
        <v>513.30597774722924</v>
      </c>
      <c r="I35" s="1">
        <f t="shared" si="4"/>
        <v>0</v>
      </c>
      <c r="J35" s="7">
        <f t="shared" si="8"/>
        <v>226254.71211302176</v>
      </c>
      <c r="K35" s="1">
        <f t="shared" si="9"/>
        <v>225741.40613527453</v>
      </c>
      <c r="L35" s="2">
        <f t="shared" si="10"/>
        <v>360</v>
      </c>
    </row>
    <row r="36" spans="1:12" x14ac:dyDescent="0.25">
      <c r="A36" s="2">
        <f t="shared" si="5"/>
        <v>35</v>
      </c>
      <c r="B36" s="3">
        <f t="shared" si="0"/>
        <v>46966</v>
      </c>
      <c r="C36" s="4" cm="1">
        <f t="array" ref="C36">IF(A36&lt;=MesesFijo, TIN_Fijo, _xlfn.XLOOKUP(B36, IdxFecha, IdxValor, TIN_Fijo) + Diferencial)</f>
        <v>2.1000000000000001E-2</v>
      </c>
      <c r="D36" s="4">
        <f t="shared" si="1"/>
        <v>1.75E-3</v>
      </c>
      <c r="E36" s="6" t="b">
        <f t="shared" si="6"/>
        <v>0</v>
      </c>
      <c r="F36" s="1">
        <f t="shared" si="7"/>
        <v>909.25172394501737</v>
      </c>
      <c r="G36" s="1">
        <f t="shared" si="2"/>
        <v>395.04746073673044</v>
      </c>
      <c r="H36" s="1">
        <f t="shared" si="3"/>
        <v>514.20426320828687</v>
      </c>
      <c r="I36" s="1">
        <f t="shared" si="4"/>
        <v>0</v>
      </c>
      <c r="J36" s="7">
        <f t="shared" si="8"/>
        <v>225741.40613527453</v>
      </c>
      <c r="K36" s="1">
        <f t="shared" si="9"/>
        <v>225227.20187206625</v>
      </c>
      <c r="L36" s="2">
        <f t="shared" si="10"/>
        <v>360</v>
      </c>
    </row>
    <row r="37" spans="1:12" x14ac:dyDescent="0.25">
      <c r="A37" s="2">
        <f t="shared" si="5"/>
        <v>36</v>
      </c>
      <c r="B37" s="3">
        <f t="shared" si="0"/>
        <v>46997</v>
      </c>
      <c r="C37" s="4" cm="1">
        <f t="array" ref="C37">IF(A37&lt;=MesesFijo, TIN_Fijo, _xlfn.XLOOKUP(B37, IdxFecha, IdxValor, TIN_Fijo) + Diferencial)</f>
        <v>2.1000000000000001E-2</v>
      </c>
      <c r="D37" s="4">
        <f t="shared" si="1"/>
        <v>1.75E-3</v>
      </c>
      <c r="E37" s="6" t="b">
        <f t="shared" si="6"/>
        <v>0</v>
      </c>
      <c r="F37" s="1">
        <f t="shared" si="7"/>
        <v>909.25172394501737</v>
      </c>
      <c r="G37" s="1">
        <f t="shared" si="2"/>
        <v>394.14760327611594</v>
      </c>
      <c r="H37" s="1">
        <f t="shared" si="3"/>
        <v>515.10412066890149</v>
      </c>
      <c r="I37" s="1">
        <f t="shared" si="4"/>
        <v>0</v>
      </c>
      <c r="J37" s="7">
        <f t="shared" si="8"/>
        <v>225227.20187206625</v>
      </c>
      <c r="K37" s="1">
        <f t="shared" si="9"/>
        <v>224712.09775139735</v>
      </c>
      <c r="L37" s="2">
        <f t="shared" si="10"/>
        <v>360</v>
      </c>
    </row>
    <row r="38" spans="1:12" x14ac:dyDescent="0.25">
      <c r="A38" s="2">
        <f t="shared" si="5"/>
        <v>37</v>
      </c>
      <c r="B38" s="3">
        <f t="shared" si="0"/>
        <v>47027</v>
      </c>
      <c r="C38" s="4" cm="1">
        <f t="array" ref="C38">IF(A38&lt;=MesesFijo, TIN_Fijo, _xlfn.XLOOKUP(B38, IdxFecha, IdxValor, TIN_Fijo) + Diferencial)</f>
        <v>2.1000000000000001E-2</v>
      </c>
      <c r="D38" s="4">
        <f t="shared" si="1"/>
        <v>1.75E-3</v>
      </c>
      <c r="E38" s="6" t="b">
        <f t="shared" si="6"/>
        <v>0</v>
      </c>
      <c r="F38" s="1">
        <f t="shared" si="7"/>
        <v>909.25172394501737</v>
      </c>
      <c r="G38" s="1">
        <f t="shared" si="2"/>
        <v>393.24617106494537</v>
      </c>
      <c r="H38" s="1">
        <f t="shared" si="3"/>
        <v>516.00555288007195</v>
      </c>
      <c r="I38" s="1">
        <f t="shared" si="4"/>
        <v>2000</v>
      </c>
      <c r="J38" s="7">
        <f t="shared" si="8"/>
        <v>224712.09775139735</v>
      </c>
      <c r="K38" s="1">
        <f t="shared" si="9"/>
        <v>222196.09219851729</v>
      </c>
      <c r="L38" s="2">
        <f t="shared" si="10"/>
        <v>360</v>
      </c>
    </row>
    <row r="39" spans="1:12" x14ac:dyDescent="0.25">
      <c r="A39" s="2">
        <f t="shared" si="5"/>
        <v>38</v>
      </c>
      <c r="B39" s="3">
        <f t="shared" si="0"/>
        <v>47058</v>
      </c>
      <c r="C39" s="4" cm="1">
        <f t="array" ref="C39">IF(A39&lt;=MesesFijo, TIN_Fijo, _xlfn.XLOOKUP(B39, IdxFecha, IdxValor, TIN_Fijo) + Diferencial)</f>
        <v>2.1000000000000001E-2</v>
      </c>
      <c r="D39" s="4">
        <f t="shared" si="1"/>
        <v>1.75E-3</v>
      </c>
      <c r="E39" s="6" t="b">
        <f t="shared" si="6"/>
        <v>0</v>
      </c>
      <c r="F39" s="1">
        <f t="shared" si="7"/>
        <v>909.25172394501737</v>
      </c>
      <c r="G39" s="1">
        <f t="shared" si="2"/>
        <v>388.84316134740527</v>
      </c>
      <c r="H39" s="1">
        <f t="shared" si="3"/>
        <v>520.4085625976121</v>
      </c>
      <c r="I39" s="1">
        <f t="shared" si="4"/>
        <v>0</v>
      </c>
      <c r="J39" s="7">
        <f t="shared" si="8"/>
        <v>222196.09219851729</v>
      </c>
      <c r="K39" s="1">
        <f t="shared" si="9"/>
        <v>221675.68363591967</v>
      </c>
      <c r="L39" s="2">
        <f t="shared" si="10"/>
        <v>360</v>
      </c>
    </row>
    <row r="40" spans="1:12" x14ac:dyDescent="0.25">
      <c r="A40" s="2">
        <f t="shared" si="5"/>
        <v>39</v>
      </c>
      <c r="B40" s="3">
        <f t="shared" si="0"/>
        <v>47088</v>
      </c>
      <c r="C40" s="4" cm="1">
        <f t="array" ref="C40">IF(A40&lt;=MesesFijo, TIN_Fijo, _xlfn.XLOOKUP(B40, IdxFecha, IdxValor, TIN_Fijo) + Diferencial)</f>
        <v>2.1000000000000001E-2</v>
      </c>
      <c r="D40" s="4">
        <f t="shared" si="1"/>
        <v>1.75E-3</v>
      </c>
      <c r="E40" s="6" t="b">
        <f t="shared" si="6"/>
        <v>0</v>
      </c>
      <c r="F40" s="1">
        <f t="shared" si="7"/>
        <v>909.25172394501737</v>
      </c>
      <c r="G40" s="1">
        <f t="shared" si="2"/>
        <v>387.93244636285942</v>
      </c>
      <c r="H40" s="1">
        <f t="shared" si="3"/>
        <v>521.31927758215795</v>
      </c>
      <c r="I40" s="1">
        <f t="shared" si="4"/>
        <v>0</v>
      </c>
      <c r="J40" s="7">
        <f t="shared" si="8"/>
        <v>221675.68363591967</v>
      </c>
      <c r="K40" s="1">
        <f t="shared" si="9"/>
        <v>221154.36435833751</v>
      </c>
      <c r="L40" s="2">
        <f t="shared" si="10"/>
        <v>360</v>
      </c>
    </row>
    <row r="41" spans="1:12" x14ac:dyDescent="0.25">
      <c r="A41" s="2">
        <f t="shared" si="5"/>
        <v>40</v>
      </c>
      <c r="B41" s="3">
        <f t="shared" si="0"/>
        <v>47119</v>
      </c>
      <c r="C41" s="4" cm="1">
        <f t="array" ref="C41">IF(A41&lt;=MesesFijo, TIN_Fijo, _xlfn.XLOOKUP(B41, IdxFecha, IdxValor, TIN_Fijo) + Diferencial)</f>
        <v>2.1000000000000001E-2</v>
      </c>
      <c r="D41" s="4">
        <f t="shared" si="1"/>
        <v>1.75E-3</v>
      </c>
      <c r="E41" s="6" t="b">
        <f t="shared" si="6"/>
        <v>0</v>
      </c>
      <c r="F41" s="1">
        <f t="shared" si="7"/>
        <v>909.25172394501737</v>
      </c>
      <c r="G41" s="1">
        <f t="shared" si="2"/>
        <v>387.02013762709066</v>
      </c>
      <c r="H41" s="1">
        <f t="shared" si="3"/>
        <v>522.23158631792671</v>
      </c>
      <c r="I41" s="1">
        <f t="shared" si="4"/>
        <v>0</v>
      </c>
      <c r="J41" s="7">
        <f t="shared" si="8"/>
        <v>221154.36435833751</v>
      </c>
      <c r="K41" s="1">
        <f t="shared" si="9"/>
        <v>220632.13277201957</v>
      </c>
      <c r="L41" s="2">
        <f t="shared" si="10"/>
        <v>360</v>
      </c>
    </row>
    <row r="42" spans="1:12" x14ac:dyDescent="0.25">
      <c r="A42" s="2">
        <f t="shared" si="5"/>
        <v>41</v>
      </c>
      <c r="B42" s="3">
        <f t="shared" si="0"/>
        <v>47150</v>
      </c>
      <c r="C42" s="4" cm="1">
        <f t="array" ref="C42">IF(A42&lt;=MesesFijo, TIN_Fijo, _xlfn.XLOOKUP(B42, IdxFecha, IdxValor, TIN_Fijo) + Diferencial)</f>
        <v>2.1000000000000001E-2</v>
      </c>
      <c r="D42" s="4">
        <f t="shared" si="1"/>
        <v>1.75E-3</v>
      </c>
      <c r="E42" s="6" t="b">
        <f t="shared" si="6"/>
        <v>0</v>
      </c>
      <c r="F42" s="1">
        <f t="shared" si="7"/>
        <v>909.25172394501737</v>
      </c>
      <c r="G42" s="1">
        <f t="shared" si="2"/>
        <v>386.10623235103424</v>
      </c>
      <c r="H42" s="1">
        <f t="shared" si="3"/>
        <v>523.14549159398314</v>
      </c>
      <c r="I42" s="1">
        <f t="shared" si="4"/>
        <v>0</v>
      </c>
      <c r="J42" s="7">
        <f t="shared" si="8"/>
        <v>220632.13277201957</v>
      </c>
      <c r="K42" s="1">
        <f t="shared" si="9"/>
        <v>220108.98728042559</v>
      </c>
      <c r="L42" s="2">
        <f t="shared" si="10"/>
        <v>360</v>
      </c>
    </row>
    <row r="43" spans="1:12" x14ac:dyDescent="0.25">
      <c r="A43" s="2">
        <f t="shared" si="5"/>
        <v>42</v>
      </c>
      <c r="B43" s="3">
        <f t="shared" si="0"/>
        <v>47178</v>
      </c>
      <c r="C43" s="4" cm="1">
        <f t="array" ref="C43">IF(A43&lt;=MesesFijo, TIN_Fijo, _xlfn.XLOOKUP(B43, IdxFecha, IdxValor, TIN_Fijo) + Diferencial)</f>
        <v>2.1000000000000001E-2</v>
      </c>
      <c r="D43" s="4">
        <f t="shared" si="1"/>
        <v>1.75E-3</v>
      </c>
      <c r="E43" s="6" t="b">
        <f t="shared" si="6"/>
        <v>0</v>
      </c>
      <c r="F43" s="1">
        <f t="shared" si="7"/>
        <v>909.25172394501737</v>
      </c>
      <c r="G43" s="1">
        <f t="shared" si="2"/>
        <v>385.19072774074476</v>
      </c>
      <c r="H43" s="1">
        <f t="shared" si="3"/>
        <v>524.06099620427267</v>
      </c>
      <c r="I43" s="1">
        <f t="shared" si="4"/>
        <v>0</v>
      </c>
      <c r="J43" s="7">
        <f t="shared" si="8"/>
        <v>220108.98728042559</v>
      </c>
      <c r="K43" s="1">
        <f t="shared" si="9"/>
        <v>219584.92628422132</v>
      </c>
      <c r="L43" s="2">
        <f t="shared" si="10"/>
        <v>360</v>
      </c>
    </row>
    <row r="44" spans="1:12" x14ac:dyDescent="0.25">
      <c r="A44" s="2">
        <f t="shared" si="5"/>
        <v>43</v>
      </c>
      <c r="B44" s="3">
        <f t="shared" si="0"/>
        <v>47209</v>
      </c>
      <c r="C44" s="4" cm="1">
        <f t="array" ref="C44">IF(A44&lt;=MesesFijo, TIN_Fijo, _xlfn.XLOOKUP(B44, IdxFecha, IdxValor, TIN_Fijo) + Diferencial)</f>
        <v>2.1000000000000001E-2</v>
      </c>
      <c r="D44" s="4">
        <f t="shared" si="1"/>
        <v>1.75E-3</v>
      </c>
      <c r="E44" s="6" t="b">
        <f t="shared" si="6"/>
        <v>0</v>
      </c>
      <c r="F44" s="1">
        <f t="shared" si="7"/>
        <v>909.25172394501737</v>
      </c>
      <c r="G44" s="1">
        <f t="shared" si="2"/>
        <v>384.2736209973873</v>
      </c>
      <c r="H44" s="1">
        <f t="shared" si="3"/>
        <v>524.97810294763008</v>
      </c>
      <c r="I44" s="1">
        <f t="shared" si="4"/>
        <v>0</v>
      </c>
      <c r="J44" s="7">
        <f t="shared" si="8"/>
        <v>219584.92628422132</v>
      </c>
      <c r="K44" s="1">
        <f t="shared" si="9"/>
        <v>219059.94818127368</v>
      </c>
      <c r="L44" s="2">
        <f t="shared" si="10"/>
        <v>360</v>
      </c>
    </row>
    <row r="45" spans="1:12" x14ac:dyDescent="0.25">
      <c r="A45" s="2">
        <f t="shared" si="5"/>
        <v>44</v>
      </c>
      <c r="B45" s="3">
        <f t="shared" si="0"/>
        <v>47239</v>
      </c>
      <c r="C45" s="4" cm="1">
        <f t="array" ref="C45">IF(A45&lt;=MesesFijo, TIN_Fijo, _xlfn.XLOOKUP(B45, IdxFecha, IdxValor, TIN_Fijo) + Diferencial)</f>
        <v>2.1000000000000001E-2</v>
      </c>
      <c r="D45" s="4">
        <f t="shared" si="1"/>
        <v>1.75E-3</v>
      </c>
      <c r="E45" s="6" t="b">
        <f t="shared" si="6"/>
        <v>0</v>
      </c>
      <c r="F45" s="1">
        <f t="shared" si="7"/>
        <v>909.25172394501737</v>
      </c>
      <c r="G45" s="1">
        <f t="shared" si="2"/>
        <v>383.35490931722893</v>
      </c>
      <c r="H45" s="1">
        <f t="shared" si="3"/>
        <v>525.89681462778844</v>
      </c>
      <c r="I45" s="1">
        <f t="shared" si="4"/>
        <v>0</v>
      </c>
      <c r="J45" s="7">
        <f t="shared" si="8"/>
        <v>219059.94818127368</v>
      </c>
      <c r="K45" s="1">
        <f t="shared" si="9"/>
        <v>218534.0513666459</v>
      </c>
      <c r="L45" s="2">
        <f t="shared" si="10"/>
        <v>360</v>
      </c>
    </row>
    <row r="46" spans="1:12" x14ac:dyDescent="0.25">
      <c r="A46" s="2">
        <f t="shared" si="5"/>
        <v>45</v>
      </c>
      <c r="B46" s="3">
        <f t="shared" si="0"/>
        <v>47270</v>
      </c>
      <c r="C46" s="4" cm="1">
        <f t="array" ref="C46">IF(A46&lt;=MesesFijo, TIN_Fijo, _xlfn.XLOOKUP(B46, IdxFecha, IdxValor, TIN_Fijo) + Diferencial)</f>
        <v>2.1000000000000001E-2</v>
      </c>
      <c r="D46" s="4">
        <f t="shared" si="1"/>
        <v>1.75E-3</v>
      </c>
      <c r="E46" s="6" t="b">
        <f t="shared" si="6"/>
        <v>0</v>
      </c>
      <c r="F46" s="1">
        <f t="shared" si="7"/>
        <v>909.25172394501737</v>
      </c>
      <c r="G46" s="1">
        <f t="shared" si="2"/>
        <v>382.43458989163031</v>
      </c>
      <c r="H46" s="1">
        <f t="shared" si="3"/>
        <v>526.81713405338701</v>
      </c>
      <c r="I46" s="1">
        <f t="shared" si="4"/>
        <v>0</v>
      </c>
      <c r="J46" s="7">
        <f t="shared" si="8"/>
        <v>218534.0513666459</v>
      </c>
      <c r="K46" s="1">
        <f t="shared" si="9"/>
        <v>218007.23423259251</v>
      </c>
      <c r="L46" s="2">
        <f t="shared" si="10"/>
        <v>360</v>
      </c>
    </row>
    <row r="47" spans="1:12" x14ac:dyDescent="0.25">
      <c r="A47" s="2">
        <f t="shared" si="5"/>
        <v>46</v>
      </c>
      <c r="B47" s="3">
        <f t="shared" si="0"/>
        <v>47300</v>
      </c>
      <c r="C47" s="4" cm="1">
        <f t="array" ref="C47">IF(A47&lt;=MesesFijo, TIN_Fijo, _xlfn.XLOOKUP(B47, IdxFecha, IdxValor, TIN_Fijo) + Diferencial)</f>
        <v>2.1000000000000001E-2</v>
      </c>
      <c r="D47" s="4">
        <f t="shared" si="1"/>
        <v>1.75E-3</v>
      </c>
      <c r="E47" s="6" t="b">
        <f t="shared" si="6"/>
        <v>0</v>
      </c>
      <c r="F47" s="1">
        <f t="shared" si="7"/>
        <v>909.25172394501737</v>
      </c>
      <c r="G47" s="1">
        <f t="shared" si="2"/>
        <v>381.51265990703689</v>
      </c>
      <c r="H47" s="1">
        <f t="shared" si="3"/>
        <v>527.73906403798048</v>
      </c>
      <c r="I47" s="1">
        <f t="shared" si="4"/>
        <v>0</v>
      </c>
      <c r="J47" s="7">
        <f t="shared" si="8"/>
        <v>218007.23423259251</v>
      </c>
      <c r="K47" s="1">
        <f t="shared" si="9"/>
        <v>217479.49516855454</v>
      </c>
      <c r="L47" s="2">
        <f t="shared" si="10"/>
        <v>360</v>
      </c>
    </row>
    <row r="48" spans="1:12" x14ac:dyDescent="0.25">
      <c r="A48" s="2">
        <f t="shared" si="5"/>
        <v>47</v>
      </c>
      <c r="B48" s="3">
        <f t="shared" si="0"/>
        <v>47331</v>
      </c>
      <c r="C48" s="4" cm="1">
        <f t="array" ref="C48">IF(A48&lt;=MesesFijo, TIN_Fijo, _xlfn.XLOOKUP(B48, IdxFecha, IdxValor, TIN_Fijo) + Diferencial)</f>
        <v>2.1000000000000001E-2</v>
      </c>
      <c r="D48" s="4">
        <f t="shared" si="1"/>
        <v>1.75E-3</v>
      </c>
      <c r="E48" s="6" t="b">
        <f t="shared" si="6"/>
        <v>0</v>
      </c>
      <c r="F48" s="1">
        <f t="shared" si="7"/>
        <v>909.25172394501737</v>
      </c>
      <c r="G48" s="1">
        <f t="shared" si="2"/>
        <v>380.58911654497047</v>
      </c>
      <c r="H48" s="1">
        <f t="shared" si="3"/>
        <v>528.66260740004691</v>
      </c>
      <c r="I48" s="1">
        <f t="shared" si="4"/>
        <v>0</v>
      </c>
      <c r="J48" s="7">
        <f t="shared" si="8"/>
        <v>217479.49516855454</v>
      </c>
      <c r="K48" s="1">
        <f t="shared" si="9"/>
        <v>216950.8325611545</v>
      </c>
      <c r="L48" s="2">
        <f t="shared" si="10"/>
        <v>360</v>
      </c>
    </row>
    <row r="49" spans="1:12" x14ac:dyDescent="0.25">
      <c r="A49" s="2">
        <f t="shared" si="5"/>
        <v>48</v>
      </c>
      <c r="B49" s="3">
        <f t="shared" si="0"/>
        <v>47362</v>
      </c>
      <c r="C49" s="4" cm="1">
        <f t="array" ref="C49">IF(A49&lt;=MesesFijo, TIN_Fijo, _xlfn.XLOOKUP(B49, IdxFecha, IdxValor, TIN_Fijo) + Diferencial)</f>
        <v>2.1000000000000001E-2</v>
      </c>
      <c r="D49" s="4">
        <f t="shared" si="1"/>
        <v>1.75E-3</v>
      </c>
      <c r="E49" s="6" t="b">
        <f t="shared" si="6"/>
        <v>0</v>
      </c>
      <c r="F49" s="1">
        <f t="shared" si="7"/>
        <v>909.25172394501737</v>
      </c>
      <c r="G49" s="1">
        <f t="shared" si="2"/>
        <v>379.66395698202041</v>
      </c>
      <c r="H49" s="1">
        <f t="shared" si="3"/>
        <v>529.58776696299697</v>
      </c>
      <c r="I49" s="1">
        <f t="shared" si="4"/>
        <v>0</v>
      </c>
      <c r="J49" s="7">
        <f t="shared" si="8"/>
        <v>216950.8325611545</v>
      </c>
      <c r="K49" s="1">
        <f t="shared" si="9"/>
        <v>216421.2447941915</v>
      </c>
      <c r="L49" s="2">
        <f t="shared" si="10"/>
        <v>360</v>
      </c>
    </row>
    <row r="50" spans="1:12" x14ac:dyDescent="0.25">
      <c r="A50" s="2">
        <f t="shared" si="5"/>
        <v>49</v>
      </c>
      <c r="B50" s="3">
        <f t="shared" si="0"/>
        <v>47392</v>
      </c>
      <c r="C50" s="4" cm="1">
        <f t="array" ref="C50">IF(A50&lt;=MesesFijo, TIN_Fijo, _xlfn.XLOOKUP(B50, IdxFecha, IdxValor, TIN_Fijo) + Diferencial)</f>
        <v>2.1000000000000001E-2</v>
      </c>
      <c r="D50" s="4">
        <f t="shared" si="1"/>
        <v>1.75E-3</v>
      </c>
      <c r="E50" s="6" t="b">
        <f t="shared" si="6"/>
        <v>0</v>
      </c>
      <c r="F50" s="1">
        <f t="shared" si="7"/>
        <v>909.25172394501737</v>
      </c>
      <c r="G50" s="1">
        <f t="shared" si="2"/>
        <v>378.73717838983515</v>
      </c>
      <c r="H50" s="1">
        <f t="shared" si="3"/>
        <v>530.51454555518217</v>
      </c>
      <c r="I50" s="1">
        <f t="shared" si="4"/>
        <v>0</v>
      </c>
      <c r="J50" s="7">
        <f t="shared" si="8"/>
        <v>216421.2447941915</v>
      </c>
      <c r="K50" s="1">
        <f t="shared" si="9"/>
        <v>215890.73024863633</v>
      </c>
      <c r="L50" s="2">
        <f t="shared" si="10"/>
        <v>360</v>
      </c>
    </row>
    <row r="51" spans="1:12" x14ac:dyDescent="0.25">
      <c r="A51" s="2">
        <f t="shared" si="5"/>
        <v>50</v>
      </c>
      <c r="B51" s="3">
        <f t="shared" si="0"/>
        <v>47423</v>
      </c>
      <c r="C51" s="4" cm="1">
        <f t="array" ref="C51">IF(A51&lt;=MesesFijo, TIN_Fijo, _xlfn.XLOOKUP(B51, IdxFecha, IdxValor, TIN_Fijo) + Diferencial)</f>
        <v>2.1000000000000001E-2</v>
      </c>
      <c r="D51" s="4">
        <f t="shared" si="1"/>
        <v>1.75E-3</v>
      </c>
      <c r="E51" s="6" t="b">
        <f t="shared" si="6"/>
        <v>0</v>
      </c>
      <c r="F51" s="1">
        <f t="shared" si="7"/>
        <v>909.25172394501737</v>
      </c>
      <c r="G51" s="1">
        <f t="shared" si="2"/>
        <v>377.8087779351136</v>
      </c>
      <c r="H51" s="1">
        <f t="shared" si="3"/>
        <v>531.44294600990384</v>
      </c>
      <c r="I51" s="1">
        <f t="shared" si="4"/>
        <v>0</v>
      </c>
      <c r="J51" s="7">
        <f t="shared" si="8"/>
        <v>215890.73024863633</v>
      </c>
      <c r="K51" s="1">
        <f t="shared" si="9"/>
        <v>215359.28730262644</v>
      </c>
      <c r="L51" s="2">
        <f t="shared" si="10"/>
        <v>360</v>
      </c>
    </row>
    <row r="52" spans="1:12" x14ac:dyDescent="0.25">
      <c r="A52" s="2">
        <f t="shared" si="5"/>
        <v>51</v>
      </c>
      <c r="B52" s="3">
        <f t="shared" si="0"/>
        <v>47453</v>
      </c>
      <c r="C52" s="4" cm="1">
        <f t="array" ref="C52">IF(A52&lt;=MesesFijo, TIN_Fijo, _xlfn.XLOOKUP(B52, IdxFecha, IdxValor, TIN_Fijo) + Diferencial)</f>
        <v>2.1000000000000001E-2</v>
      </c>
      <c r="D52" s="4">
        <f t="shared" si="1"/>
        <v>1.75E-3</v>
      </c>
      <c r="E52" s="6" t="b">
        <f t="shared" si="6"/>
        <v>0</v>
      </c>
      <c r="F52" s="1">
        <f t="shared" si="7"/>
        <v>909.25172394501737</v>
      </c>
      <c r="G52" s="1">
        <f t="shared" si="2"/>
        <v>376.87875277959625</v>
      </c>
      <c r="H52" s="1">
        <f t="shared" si="3"/>
        <v>532.37297116542118</v>
      </c>
      <c r="I52" s="1">
        <f t="shared" si="4"/>
        <v>0</v>
      </c>
      <c r="J52" s="7">
        <f t="shared" si="8"/>
        <v>215359.28730262644</v>
      </c>
      <c r="K52" s="1">
        <f t="shared" si="9"/>
        <v>214826.91433146101</v>
      </c>
      <c r="L52" s="2">
        <f t="shared" si="10"/>
        <v>360</v>
      </c>
    </row>
    <row r="53" spans="1:12" x14ac:dyDescent="0.25">
      <c r="A53" s="2">
        <f t="shared" si="5"/>
        <v>52</v>
      </c>
      <c r="B53" s="3">
        <f t="shared" si="0"/>
        <v>47484</v>
      </c>
      <c r="C53" s="4" cm="1">
        <f t="array" ref="C53">IF(A53&lt;=MesesFijo, TIN_Fijo, _xlfn.XLOOKUP(B53, IdxFecha, IdxValor, TIN_Fijo) + Diferencial)</f>
        <v>2.1000000000000001E-2</v>
      </c>
      <c r="D53" s="4">
        <f t="shared" si="1"/>
        <v>1.75E-3</v>
      </c>
      <c r="E53" s="6" t="b">
        <f t="shared" si="6"/>
        <v>0</v>
      </c>
      <c r="F53" s="1">
        <f t="shared" si="7"/>
        <v>909.25172394501737</v>
      </c>
      <c r="G53" s="1">
        <f t="shared" si="2"/>
        <v>375.94710008005677</v>
      </c>
      <c r="H53" s="1">
        <f t="shared" si="3"/>
        <v>533.3046238649606</v>
      </c>
      <c r="I53" s="1">
        <f t="shared" si="4"/>
        <v>0</v>
      </c>
      <c r="J53" s="7">
        <f t="shared" si="8"/>
        <v>214826.91433146101</v>
      </c>
      <c r="K53" s="1">
        <f t="shared" si="9"/>
        <v>214293.60970759604</v>
      </c>
      <c r="L53" s="2">
        <f t="shared" si="10"/>
        <v>360</v>
      </c>
    </row>
    <row r="54" spans="1:12" x14ac:dyDescent="0.25">
      <c r="A54" s="2">
        <f t="shared" si="5"/>
        <v>53</v>
      </c>
      <c r="B54" s="3">
        <f t="shared" si="0"/>
        <v>47515</v>
      </c>
      <c r="C54" s="4" cm="1">
        <f t="array" ref="C54">IF(A54&lt;=MesesFijo, TIN_Fijo, _xlfn.XLOOKUP(B54, IdxFecha, IdxValor, TIN_Fijo) + Diferencial)</f>
        <v>2.1000000000000001E-2</v>
      </c>
      <c r="D54" s="4">
        <f t="shared" si="1"/>
        <v>1.75E-3</v>
      </c>
      <c r="E54" s="6" t="b">
        <f t="shared" si="6"/>
        <v>0</v>
      </c>
      <c r="F54" s="1">
        <f t="shared" si="7"/>
        <v>909.25172394501737</v>
      </c>
      <c r="G54" s="1">
        <f t="shared" si="2"/>
        <v>375.01381698829306</v>
      </c>
      <c r="H54" s="1">
        <f t="shared" si="3"/>
        <v>534.23790695672437</v>
      </c>
      <c r="I54" s="1">
        <f t="shared" si="4"/>
        <v>0</v>
      </c>
      <c r="J54" s="7">
        <f t="shared" si="8"/>
        <v>214293.60970759604</v>
      </c>
      <c r="K54" s="1">
        <f t="shared" si="9"/>
        <v>213759.37180063932</v>
      </c>
      <c r="L54" s="2">
        <f t="shared" si="10"/>
        <v>360</v>
      </c>
    </row>
    <row r="55" spans="1:12" x14ac:dyDescent="0.25">
      <c r="A55" s="2">
        <f t="shared" si="5"/>
        <v>54</v>
      </c>
      <c r="B55" s="3">
        <f t="shared" si="0"/>
        <v>47543</v>
      </c>
      <c r="C55" s="4" cm="1">
        <f t="array" ref="C55">IF(A55&lt;=MesesFijo, TIN_Fijo, _xlfn.XLOOKUP(B55, IdxFecha, IdxValor, TIN_Fijo) + Diferencial)</f>
        <v>2.1000000000000001E-2</v>
      </c>
      <c r="D55" s="4">
        <f t="shared" si="1"/>
        <v>1.75E-3</v>
      </c>
      <c r="E55" s="6" t="b">
        <f t="shared" si="6"/>
        <v>0</v>
      </c>
      <c r="F55" s="1">
        <f t="shared" si="7"/>
        <v>909.25172394501737</v>
      </c>
      <c r="G55" s="1">
        <f t="shared" si="2"/>
        <v>374.07890065111883</v>
      </c>
      <c r="H55" s="1">
        <f t="shared" si="3"/>
        <v>535.17282329389855</v>
      </c>
      <c r="I55" s="1">
        <f t="shared" si="4"/>
        <v>0</v>
      </c>
      <c r="J55" s="7">
        <f t="shared" si="8"/>
        <v>213759.37180063932</v>
      </c>
      <c r="K55" s="1">
        <f t="shared" si="9"/>
        <v>213224.19897734543</v>
      </c>
      <c r="L55" s="2">
        <f t="shared" si="10"/>
        <v>360</v>
      </c>
    </row>
    <row r="56" spans="1:12" x14ac:dyDescent="0.25">
      <c r="A56" s="2">
        <f t="shared" si="5"/>
        <v>55</v>
      </c>
      <c r="B56" s="3">
        <f t="shared" si="0"/>
        <v>47574</v>
      </c>
      <c r="C56" s="4" cm="1">
        <f t="array" ref="C56">IF(A56&lt;=MesesFijo, TIN_Fijo, _xlfn.XLOOKUP(B56, IdxFecha, IdxValor, TIN_Fijo) + Diferencial)</f>
        <v>2.1000000000000001E-2</v>
      </c>
      <c r="D56" s="4">
        <f t="shared" si="1"/>
        <v>1.75E-3</v>
      </c>
      <c r="E56" s="6" t="b">
        <f t="shared" si="6"/>
        <v>0</v>
      </c>
      <c r="F56" s="1">
        <f t="shared" si="7"/>
        <v>909.25172394501737</v>
      </c>
      <c r="G56" s="1">
        <f t="shared" si="2"/>
        <v>373.1423482103545</v>
      </c>
      <c r="H56" s="1">
        <f t="shared" si="3"/>
        <v>536.10937573466288</v>
      </c>
      <c r="I56" s="1">
        <f t="shared" si="4"/>
        <v>0</v>
      </c>
      <c r="J56" s="7">
        <f t="shared" si="8"/>
        <v>213224.19897734543</v>
      </c>
      <c r="K56" s="1">
        <f t="shared" si="9"/>
        <v>212688.08960161076</v>
      </c>
      <c r="L56" s="2">
        <f t="shared" si="10"/>
        <v>360</v>
      </c>
    </row>
    <row r="57" spans="1:12" x14ac:dyDescent="0.25">
      <c r="A57" s="2">
        <f t="shared" si="5"/>
        <v>56</v>
      </c>
      <c r="B57" s="3">
        <f t="shared" si="0"/>
        <v>47604</v>
      </c>
      <c r="C57" s="4" cm="1">
        <f t="array" ref="C57">IF(A57&lt;=MesesFijo, TIN_Fijo, _xlfn.XLOOKUP(B57, IdxFecha, IdxValor, TIN_Fijo) + Diferencial)</f>
        <v>2.1000000000000001E-2</v>
      </c>
      <c r="D57" s="4">
        <f t="shared" si="1"/>
        <v>1.75E-3</v>
      </c>
      <c r="E57" s="6" t="b">
        <f t="shared" si="6"/>
        <v>0</v>
      </c>
      <c r="F57" s="1">
        <f t="shared" si="7"/>
        <v>909.25172394501737</v>
      </c>
      <c r="G57" s="1">
        <f t="shared" si="2"/>
        <v>372.20415680281883</v>
      </c>
      <c r="H57" s="1">
        <f t="shared" si="3"/>
        <v>537.04756714219855</v>
      </c>
      <c r="I57" s="1">
        <f t="shared" si="4"/>
        <v>0</v>
      </c>
      <c r="J57" s="7">
        <f t="shared" si="8"/>
        <v>212688.08960161076</v>
      </c>
      <c r="K57" s="1">
        <f t="shared" si="9"/>
        <v>212151.04203446856</v>
      </c>
      <c r="L57" s="2">
        <f t="shared" si="10"/>
        <v>360</v>
      </c>
    </row>
    <row r="58" spans="1:12" x14ac:dyDescent="0.25">
      <c r="A58" s="2">
        <f t="shared" si="5"/>
        <v>57</v>
      </c>
      <c r="B58" s="3">
        <f t="shared" si="0"/>
        <v>47635</v>
      </c>
      <c r="C58" s="4" cm="1">
        <f t="array" ref="C58">IF(A58&lt;=MesesFijo, TIN_Fijo, _xlfn.XLOOKUP(B58, IdxFecha, IdxValor, TIN_Fijo) + Diferencial)</f>
        <v>2.1000000000000001E-2</v>
      </c>
      <c r="D58" s="4">
        <f t="shared" si="1"/>
        <v>1.75E-3</v>
      </c>
      <c r="E58" s="6" t="b">
        <f t="shared" si="6"/>
        <v>0</v>
      </c>
      <c r="F58" s="1">
        <f t="shared" si="7"/>
        <v>909.25172394501737</v>
      </c>
      <c r="G58" s="1">
        <f t="shared" si="2"/>
        <v>371.26432356031995</v>
      </c>
      <c r="H58" s="1">
        <f t="shared" si="3"/>
        <v>537.98740038469737</v>
      </c>
      <c r="I58" s="1">
        <f t="shared" si="4"/>
        <v>0</v>
      </c>
      <c r="J58" s="7">
        <f t="shared" si="8"/>
        <v>212151.04203446856</v>
      </c>
      <c r="K58" s="1">
        <f t="shared" si="9"/>
        <v>211613.05463408385</v>
      </c>
      <c r="L58" s="2">
        <f t="shared" si="10"/>
        <v>360</v>
      </c>
    </row>
    <row r="59" spans="1:12" x14ac:dyDescent="0.25">
      <c r="A59" s="2">
        <f t="shared" si="5"/>
        <v>58</v>
      </c>
      <c r="B59" s="3">
        <f t="shared" si="0"/>
        <v>47665</v>
      </c>
      <c r="C59" s="4" cm="1">
        <f t="array" ref="C59">IF(A59&lt;=MesesFijo, TIN_Fijo, _xlfn.XLOOKUP(B59, IdxFecha, IdxValor, TIN_Fijo) + Diferencial)</f>
        <v>2.1000000000000001E-2</v>
      </c>
      <c r="D59" s="4">
        <f t="shared" si="1"/>
        <v>1.75E-3</v>
      </c>
      <c r="E59" s="6" t="b">
        <f t="shared" si="6"/>
        <v>0</v>
      </c>
      <c r="F59" s="1">
        <f t="shared" si="7"/>
        <v>909.25172394501737</v>
      </c>
      <c r="G59" s="1">
        <f t="shared" si="2"/>
        <v>370.32284560964672</v>
      </c>
      <c r="H59" s="1">
        <f t="shared" si="3"/>
        <v>538.92887833537065</v>
      </c>
      <c r="I59" s="1">
        <f t="shared" si="4"/>
        <v>0</v>
      </c>
      <c r="J59" s="7">
        <f t="shared" si="8"/>
        <v>211613.05463408385</v>
      </c>
      <c r="K59" s="1">
        <f t="shared" si="9"/>
        <v>211074.12575574848</v>
      </c>
      <c r="L59" s="2">
        <f t="shared" si="10"/>
        <v>360</v>
      </c>
    </row>
    <row r="60" spans="1:12" x14ac:dyDescent="0.25">
      <c r="A60" s="2">
        <f t="shared" si="5"/>
        <v>59</v>
      </c>
      <c r="B60" s="3">
        <f t="shared" si="0"/>
        <v>47696</v>
      </c>
      <c r="C60" s="4" cm="1">
        <f t="array" ref="C60">IF(A60&lt;=MesesFijo, TIN_Fijo, _xlfn.XLOOKUP(B60, IdxFecha, IdxValor, TIN_Fijo) + Diferencial)</f>
        <v>2.1000000000000001E-2</v>
      </c>
      <c r="D60" s="4">
        <f t="shared" si="1"/>
        <v>1.75E-3</v>
      </c>
      <c r="E60" s="6" t="b">
        <f t="shared" si="6"/>
        <v>0</v>
      </c>
      <c r="F60" s="1">
        <f t="shared" si="7"/>
        <v>909.25172394501737</v>
      </c>
      <c r="G60" s="1">
        <f t="shared" si="2"/>
        <v>369.37972007255985</v>
      </c>
      <c r="H60" s="1">
        <f t="shared" si="3"/>
        <v>539.87200387245753</v>
      </c>
      <c r="I60" s="1">
        <f t="shared" si="4"/>
        <v>0</v>
      </c>
      <c r="J60" s="7">
        <f t="shared" si="8"/>
        <v>211074.12575574848</v>
      </c>
      <c r="K60" s="1">
        <f t="shared" si="9"/>
        <v>210534.25375187601</v>
      </c>
      <c r="L60" s="2">
        <f t="shared" si="10"/>
        <v>360</v>
      </c>
    </row>
    <row r="61" spans="1:12" x14ac:dyDescent="0.25">
      <c r="A61" s="2">
        <f t="shared" si="5"/>
        <v>60</v>
      </c>
      <c r="B61" s="3">
        <f t="shared" si="0"/>
        <v>47727</v>
      </c>
      <c r="C61" s="4" cm="1">
        <f t="array" ref="C61">IF(A61&lt;=MesesFijo, TIN_Fijo, _xlfn.XLOOKUP(B61, IdxFecha, IdxValor, TIN_Fijo) + Diferencial)</f>
        <v>2.1000000000000001E-2</v>
      </c>
      <c r="D61" s="4">
        <f t="shared" si="1"/>
        <v>1.75E-3</v>
      </c>
      <c r="E61" s="6" t="b">
        <f t="shared" si="6"/>
        <v>0</v>
      </c>
      <c r="F61" s="1">
        <f t="shared" si="7"/>
        <v>909.25172394501737</v>
      </c>
      <c r="G61" s="1">
        <f t="shared" si="2"/>
        <v>368.43494406578304</v>
      </c>
      <c r="H61" s="1">
        <f t="shared" si="3"/>
        <v>540.81677987923433</v>
      </c>
      <c r="I61" s="1">
        <f t="shared" si="4"/>
        <v>0</v>
      </c>
      <c r="J61" s="7">
        <f t="shared" si="8"/>
        <v>210534.25375187601</v>
      </c>
      <c r="K61" s="1">
        <f t="shared" si="9"/>
        <v>209993.43697199677</v>
      </c>
      <c r="L61" s="2">
        <f t="shared" si="10"/>
        <v>360</v>
      </c>
    </row>
    <row r="62" spans="1:12" x14ac:dyDescent="0.25">
      <c r="A62" s="2">
        <f t="shared" si="5"/>
        <v>61</v>
      </c>
      <c r="B62" s="3">
        <f t="shared" si="0"/>
        <v>47757</v>
      </c>
      <c r="C62" s="4" cm="1">
        <f t="array" ref="C62">IF(A62&lt;=MesesFijo, TIN_Fijo, _xlfn.XLOOKUP(B62, IdxFecha, IdxValor, TIN_Fijo) + Diferencial)</f>
        <v>5.0500000000000003E-2</v>
      </c>
      <c r="D62" s="4">
        <f t="shared" si="1"/>
        <v>4.2083333333333339E-3</v>
      </c>
      <c r="E62" s="6" t="b">
        <f t="shared" si="6"/>
        <v>1</v>
      </c>
      <c r="F62" s="1">
        <f t="shared" si="7"/>
        <v>909.22590032009282</v>
      </c>
      <c r="G62" s="1">
        <f t="shared" si="2"/>
        <v>883.72238059048652</v>
      </c>
      <c r="H62" s="1">
        <f t="shared" si="3"/>
        <v>25.503519729606296</v>
      </c>
      <c r="I62" s="1">
        <f t="shared" si="4"/>
        <v>5000</v>
      </c>
      <c r="J62" s="7">
        <f t="shared" si="8"/>
        <v>209993.43697199677</v>
      </c>
      <c r="K62" s="1">
        <f t="shared" si="9"/>
        <v>204967.93345226717</v>
      </c>
      <c r="L62" s="2">
        <f t="shared" si="10"/>
        <v>851</v>
      </c>
    </row>
    <row r="63" spans="1:12" x14ac:dyDescent="0.25">
      <c r="A63" s="2">
        <f t="shared" si="5"/>
        <v>62</v>
      </c>
      <c r="B63" s="3">
        <f t="shared" si="0"/>
        <v>47788</v>
      </c>
      <c r="C63" s="4" cm="1">
        <f t="array" ref="C63">IF(A63&lt;=MesesFijo, TIN_Fijo, _xlfn.XLOOKUP(B63, IdxFecha, IdxValor, TIN_Fijo) + Diferencial)</f>
        <v>4.65E-2</v>
      </c>
      <c r="D63" s="4">
        <f t="shared" si="1"/>
        <v>3.875E-3</v>
      </c>
      <c r="E63" s="6" t="b">
        <f t="shared" si="6"/>
        <v>0</v>
      </c>
      <c r="F63" s="1">
        <f t="shared" si="7"/>
        <v>909.22590032009282</v>
      </c>
      <c r="G63" s="1">
        <f t="shared" si="2"/>
        <v>794.25074212753532</v>
      </c>
      <c r="H63" s="1">
        <f t="shared" si="3"/>
        <v>114.9751581925575</v>
      </c>
      <c r="I63" s="1">
        <f t="shared" si="4"/>
        <v>0</v>
      </c>
      <c r="J63" s="7">
        <f t="shared" si="8"/>
        <v>204967.93345226717</v>
      </c>
      <c r="K63" s="1">
        <f t="shared" si="9"/>
        <v>204852.9582940746</v>
      </c>
      <c r="L63" s="2">
        <f t="shared" si="10"/>
        <v>851</v>
      </c>
    </row>
    <row r="64" spans="1:12" x14ac:dyDescent="0.25">
      <c r="A64" s="2">
        <f t="shared" si="5"/>
        <v>63</v>
      </c>
      <c r="B64" s="3">
        <f t="shared" si="0"/>
        <v>47818</v>
      </c>
      <c r="C64" s="4" cm="1">
        <f t="array" ref="C64">IF(A64&lt;=MesesFijo, TIN_Fijo, _xlfn.XLOOKUP(B64, IdxFecha, IdxValor, TIN_Fijo) + Diferencial)</f>
        <v>5.0500000000000003E-2</v>
      </c>
      <c r="D64" s="4">
        <f t="shared" si="1"/>
        <v>4.2083333333333339E-3</v>
      </c>
      <c r="E64" s="6" t="b">
        <f t="shared" si="6"/>
        <v>0</v>
      </c>
      <c r="F64" s="1">
        <f t="shared" si="7"/>
        <v>909.22590032009282</v>
      </c>
      <c r="G64" s="1">
        <f t="shared" si="2"/>
        <v>862.08953282089738</v>
      </c>
      <c r="H64" s="1">
        <f t="shared" si="3"/>
        <v>47.136367499195444</v>
      </c>
      <c r="I64" s="1">
        <f t="shared" si="4"/>
        <v>0</v>
      </c>
      <c r="J64" s="7">
        <f t="shared" si="8"/>
        <v>204852.9582940746</v>
      </c>
      <c r="K64" s="1">
        <f t="shared" si="9"/>
        <v>204805.82192657542</v>
      </c>
      <c r="L64" s="2">
        <f t="shared" si="10"/>
        <v>851</v>
      </c>
    </row>
    <row r="65" spans="1:12" x14ac:dyDescent="0.25">
      <c r="A65" s="2">
        <f t="shared" si="5"/>
        <v>64</v>
      </c>
      <c r="B65" s="3">
        <f t="shared" si="0"/>
        <v>47849</v>
      </c>
      <c r="C65" s="4" cm="1">
        <f t="array" ref="C65">IF(A65&lt;=MesesFijo, TIN_Fijo, _xlfn.XLOOKUP(B65, IdxFecha, IdxValor, TIN_Fijo) + Diferencial)</f>
        <v>4.65E-2</v>
      </c>
      <c r="D65" s="4">
        <f t="shared" si="1"/>
        <v>3.875E-3</v>
      </c>
      <c r="E65" s="6" t="b">
        <f t="shared" si="6"/>
        <v>0</v>
      </c>
      <c r="F65" s="1">
        <f t="shared" si="7"/>
        <v>909.22590032009282</v>
      </c>
      <c r="G65" s="1">
        <f t="shared" si="2"/>
        <v>793.6225599654797</v>
      </c>
      <c r="H65" s="1">
        <f t="shared" si="3"/>
        <v>115.60334035461312</v>
      </c>
      <c r="I65" s="1">
        <f t="shared" si="4"/>
        <v>0</v>
      </c>
      <c r="J65" s="7">
        <f t="shared" si="8"/>
        <v>204805.82192657542</v>
      </c>
      <c r="K65" s="1">
        <f t="shared" si="9"/>
        <v>204690.21858622081</v>
      </c>
      <c r="L65" s="2">
        <f t="shared" si="10"/>
        <v>851</v>
      </c>
    </row>
    <row r="66" spans="1:12" x14ac:dyDescent="0.25">
      <c r="A66" s="2">
        <f t="shared" si="5"/>
        <v>65</v>
      </c>
      <c r="B66" s="3">
        <f t="shared" ref="B66:B129" si="11">EDATE(Firma, A66-1)</f>
        <v>47880</v>
      </c>
      <c r="C66" s="4" cm="1">
        <f t="array" ref="C66">IF(A66&lt;=MesesFijo, TIN_Fijo, _xlfn.XLOOKUP(B66, IdxFecha, IdxValor, TIN_Fijo) + Diferencial)</f>
        <v>5.0500000000000003E-2</v>
      </c>
      <c r="D66" s="4">
        <f t="shared" ref="D66:D129" si="12">C66/12</f>
        <v>4.2083333333333339E-3</v>
      </c>
      <c r="E66" s="6" t="b">
        <f t="shared" si="6"/>
        <v>0</v>
      </c>
      <c r="F66" s="1">
        <f t="shared" si="7"/>
        <v>909.22590032009282</v>
      </c>
      <c r="G66" s="1">
        <f t="shared" ref="G66:G129" si="13">IF(J66&lt;=0,0,J66*D66)</f>
        <v>861.40466988367939</v>
      </c>
      <c r="H66" s="1">
        <f t="shared" ref="H66:H129" si="14">IF(J66&lt;=0,0,F66-G66)</f>
        <v>47.82123043641343</v>
      </c>
      <c r="I66" s="1">
        <f t="shared" ref="I66:I129" si="15">IF(J66&lt;=0,0,IFERROR(SUMIFS(ExtrasImp, ExtrasFecha, B66), 0))</f>
        <v>0</v>
      </c>
      <c r="J66" s="7">
        <f t="shared" si="8"/>
        <v>204690.21858622081</v>
      </c>
      <c r="K66" s="1">
        <f t="shared" si="9"/>
        <v>204642.3973557844</v>
      </c>
      <c r="L66" s="2">
        <f t="shared" si="10"/>
        <v>851</v>
      </c>
    </row>
    <row r="67" spans="1:12" x14ac:dyDescent="0.25">
      <c r="A67" s="2">
        <f t="shared" ref="A67:A130" si="16">A66+1</f>
        <v>66</v>
      </c>
      <c r="B67" s="3">
        <f t="shared" si="11"/>
        <v>47908</v>
      </c>
      <c r="C67" s="4" cm="1">
        <f t="array" ref="C67">IF(A67&lt;=MesesFijo, TIN_Fijo, _xlfn.XLOOKUP(B67, IdxFecha, IdxValor, TIN_Fijo) + Diferencial)</f>
        <v>4.65E-2</v>
      </c>
      <c r="D67" s="4">
        <f t="shared" si="12"/>
        <v>3.875E-3</v>
      </c>
      <c r="E67" s="6" t="b">
        <f t="shared" ref="E67:E130" si="17">IF(A67=1,TRUE, IF(A67=MesesFijo+1, TRUE, IF(A67&gt;MesesFijo, MOD(A67-MesesFijo-1, RevMeses)=0, FALSE)))</f>
        <v>0</v>
      </c>
      <c r="F67" s="1">
        <f t="shared" ref="F67:F130" si="18">IF(J67&lt;=0,0,IF(E67, -PMT(D67, L67, J67), F66))</f>
        <v>909.22590032009282</v>
      </c>
      <c r="G67" s="1">
        <f t="shared" si="13"/>
        <v>792.98928975366459</v>
      </c>
      <c r="H67" s="1">
        <f t="shared" si="14"/>
        <v>116.23661056642823</v>
      </c>
      <c r="I67" s="1">
        <f t="shared" si="15"/>
        <v>0</v>
      </c>
      <c r="J67" s="7">
        <f t="shared" ref="J67:J130" si="19">K66</f>
        <v>204642.3973557844</v>
      </c>
      <c r="K67" s="1">
        <f t="shared" ref="K67:K130" si="20">MAX(0, J67-H67-I67)</f>
        <v>204526.16074521796</v>
      </c>
      <c r="L67" s="2">
        <f t="shared" ref="L67:L130" si="21">IF(J67&lt;=0,0,IF(A67=1, PlazoMeses, IF(E67, IF(ModoAnt="Reducir plazo", ROUNDUP(NPER(D67, -F66, J67), 0), PlazoMeses-A67+1), L66)))</f>
        <v>851</v>
      </c>
    </row>
    <row r="68" spans="1:12" x14ac:dyDescent="0.25">
      <c r="A68" s="2">
        <f t="shared" si="16"/>
        <v>67</v>
      </c>
      <c r="B68" s="3">
        <f t="shared" si="11"/>
        <v>47939</v>
      </c>
      <c r="C68" s="4" cm="1">
        <f t="array" ref="C68">IF(A68&lt;=MesesFijo, TIN_Fijo, _xlfn.XLOOKUP(B68, IdxFecha, IdxValor, TIN_Fijo) + Diferencial)</f>
        <v>5.0500000000000003E-2</v>
      </c>
      <c r="D68" s="4">
        <f t="shared" si="12"/>
        <v>4.2083333333333339E-3</v>
      </c>
      <c r="E68" s="6" t="b">
        <f t="shared" si="17"/>
        <v>0</v>
      </c>
      <c r="F68" s="1">
        <f t="shared" si="18"/>
        <v>909.22590032009282</v>
      </c>
      <c r="G68" s="1">
        <f t="shared" si="13"/>
        <v>860.71425980279241</v>
      </c>
      <c r="H68" s="1">
        <f t="shared" si="14"/>
        <v>48.511640517300407</v>
      </c>
      <c r="I68" s="1">
        <f t="shared" si="15"/>
        <v>0</v>
      </c>
      <c r="J68" s="7">
        <f t="shared" si="19"/>
        <v>204526.16074521796</v>
      </c>
      <c r="K68" s="1">
        <f t="shared" si="20"/>
        <v>204477.64910470066</v>
      </c>
      <c r="L68" s="2">
        <f t="shared" si="21"/>
        <v>851</v>
      </c>
    </row>
    <row r="69" spans="1:12" x14ac:dyDescent="0.25">
      <c r="A69" s="2">
        <f t="shared" si="16"/>
        <v>68</v>
      </c>
      <c r="B69" s="3">
        <f t="shared" si="11"/>
        <v>47969</v>
      </c>
      <c r="C69" s="4" cm="1">
        <f t="array" ref="C69">IF(A69&lt;=MesesFijo, TIN_Fijo, _xlfn.XLOOKUP(B69, IdxFecha, IdxValor, TIN_Fijo) + Diferencial)</f>
        <v>4.65E-2</v>
      </c>
      <c r="D69" s="4">
        <f t="shared" si="12"/>
        <v>3.875E-3</v>
      </c>
      <c r="E69" s="6" t="b">
        <f t="shared" si="17"/>
        <v>0</v>
      </c>
      <c r="F69" s="1">
        <f t="shared" si="18"/>
        <v>909.22590032009282</v>
      </c>
      <c r="G69" s="1">
        <f t="shared" si="13"/>
        <v>792.35089028071502</v>
      </c>
      <c r="H69" s="1">
        <f t="shared" si="14"/>
        <v>116.8750100393778</v>
      </c>
      <c r="I69" s="1">
        <f t="shared" si="15"/>
        <v>0</v>
      </c>
      <c r="J69" s="7">
        <f t="shared" si="19"/>
        <v>204477.64910470066</v>
      </c>
      <c r="K69" s="1">
        <f t="shared" si="20"/>
        <v>204360.77409466129</v>
      </c>
      <c r="L69" s="2">
        <f t="shared" si="21"/>
        <v>851</v>
      </c>
    </row>
    <row r="70" spans="1:12" x14ac:dyDescent="0.25">
      <c r="A70" s="2">
        <f t="shared" si="16"/>
        <v>69</v>
      </c>
      <c r="B70" s="3">
        <f t="shared" si="11"/>
        <v>48000</v>
      </c>
      <c r="C70" s="4" cm="1">
        <f t="array" ref="C70">IF(A70&lt;=MesesFijo, TIN_Fijo, _xlfn.XLOOKUP(B70, IdxFecha, IdxValor, TIN_Fijo) + Diferencial)</f>
        <v>5.0500000000000003E-2</v>
      </c>
      <c r="D70" s="4">
        <f t="shared" si="12"/>
        <v>4.2083333333333339E-3</v>
      </c>
      <c r="E70" s="6" t="b">
        <f t="shared" si="17"/>
        <v>0</v>
      </c>
      <c r="F70" s="1">
        <f t="shared" si="18"/>
        <v>909.22590032009282</v>
      </c>
      <c r="G70" s="1">
        <f t="shared" si="13"/>
        <v>860.01825764836633</v>
      </c>
      <c r="H70" s="1">
        <f t="shared" si="14"/>
        <v>49.207642671726489</v>
      </c>
      <c r="I70" s="1">
        <f t="shared" si="15"/>
        <v>0</v>
      </c>
      <c r="J70" s="7">
        <f t="shared" si="19"/>
        <v>204360.77409466129</v>
      </c>
      <c r="K70" s="1">
        <f t="shared" si="20"/>
        <v>204311.56645198955</v>
      </c>
      <c r="L70" s="2">
        <f t="shared" si="21"/>
        <v>851</v>
      </c>
    </row>
    <row r="71" spans="1:12" x14ac:dyDescent="0.25">
      <c r="A71" s="2">
        <f t="shared" si="16"/>
        <v>70</v>
      </c>
      <c r="B71" s="3">
        <f t="shared" si="11"/>
        <v>48030</v>
      </c>
      <c r="C71" s="4" cm="1">
        <f t="array" ref="C71">IF(A71&lt;=MesesFijo, TIN_Fijo, _xlfn.XLOOKUP(B71, IdxFecha, IdxValor, TIN_Fijo) + Diferencial)</f>
        <v>4.65E-2</v>
      </c>
      <c r="D71" s="4">
        <f t="shared" si="12"/>
        <v>3.875E-3</v>
      </c>
      <c r="E71" s="6" t="b">
        <f t="shared" si="17"/>
        <v>0</v>
      </c>
      <c r="F71" s="1">
        <f t="shared" si="18"/>
        <v>909.22590032009282</v>
      </c>
      <c r="G71" s="1">
        <f t="shared" si="13"/>
        <v>791.70732000145949</v>
      </c>
      <c r="H71" s="1">
        <f t="shared" si="14"/>
        <v>117.51858031863333</v>
      </c>
      <c r="I71" s="1">
        <f t="shared" si="15"/>
        <v>0</v>
      </c>
      <c r="J71" s="7">
        <f t="shared" si="19"/>
        <v>204311.56645198955</v>
      </c>
      <c r="K71" s="1">
        <f t="shared" si="20"/>
        <v>204194.04787167092</v>
      </c>
      <c r="L71" s="2">
        <f t="shared" si="21"/>
        <v>851</v>
      </c>
    </row>
    <row r="72" spans="1:12" x14ac:dyDescent="0.25">
      <c r="A72" s="2">
        <f t="shared" si="16"/>
        <v>71</v>
      </c>
      <c r="B72" s="3">
        <f t="shared" si="11"/>
        <v>48061</v>
      </c>
      <c r="C72" s="4" cm="1">
        <f t="array" ref="C72">IF(A72&lt;=MesesFijo, TIN_Fijo, _xlfn.XLOOKUP(B72, IdxFecha, IdxValor, TIN_Fijo) + Diferencial)</f>
        <v>5.0500000000000003E-2</v>
      </c>
      <c r="D72" s="4">
        <f t="shared" si="12"/>
        <v>4.2083333333333339E-3</v>
      </c>
      <c r="E72" s="6" t="b">
        <f t="shared" si="17"/>
        <v>0</v>
      </c>
      <c r="F72" s="1">
        <f t="shared" si="18"/>
        <v>909.22590032009282</v>
      </c>
      <c r="G72" s="1">
        <f t="shared" si="13"/>
        <v>859.31661812661525</v>
      </c>
      <c r="H72" s="1">
        <f t="shared" si="14"/>
        <v>49.909282193477566</v>
      </c>
      <c r="I72" s="1">
        <f t="shared" si="15"/>
        <v>0</v>
      </c>
      <c r="J72" s="7">
        <f t="shared" si="19"/>
        <v>204194.04787167092</v>
      </c>
      <c r="K72" s="1">
        <f t="shared" si="20"/>
        <v>204144.13858947743</v>
      </c>
      <c r="L72" s="2">
        <f t="shared" si="21"/>
        <v>851</v>
      </c>
    </row>
    <row r="73" spans="1:12" x14ac:dyDescent="0.25">
      <c r="A73" s="2">
        <f t="shared" si="16"/>
        <v>72</v>
      </c>
      <c r="B73" s="3">
        <f t="shared" si="11"/>
        <v>48092</v>
      </c>
      <c r="C73" s="4" cm="1">
        <f t="array" ref="C73">IF(A73&lt;=MesesFijo, TIN_Fijo, _xlfn.XLOOKUP(B73, IdxFecha, IdxValor, TIN_Fijo) + Diferencial)</f>
        <v>4.65E-2</v>
      </c>
      <c r="D73" s="4">
        <f t="shared" si="12"/>
        <v>3.875E-3</v>
      </c>
      <c r="E73" s="6" t="b">
        <f t="shared" si="17"/>
        <v>0</v>
      </c>
      <c r="F73" s="1">
        <f t="shared" si="18"/>
        <v>909.22590032009282</v>
      </c>
      <c r="G73" s="1">
        <f t="shared" si="13"/>
        <v>791.05853703422508</v>
      </c>
      <c r="H73" s="1">
        <f t="shared" si="14"/>
        <v>118.16736328586774</v>
      </c>
      <c r="I73" s="1">
        <f t="shared" si="15"/>
        <v>0</v>
      </c>
      <c r="J73" s="7">
        <f t="shared" si="19"/>
        <v>204144.13858947743</v>
      </c>
      <c r="K73" s="1">
        <f t="shared" si="20"/>
        <v>204025.97122619156</v>
      </c>
      <c r="L73" s="2">
        <f t="shared" si="21"/>
        <v>851</v>
      </c>
    </row>
    <row r="74" spans="1:12" x14ac:dyDescent="0.25">
      <c r="A74" s="2">
        <f t="shared" si="16"/>
        <v>73</v>
      </c>
      <c r="B74" s="3">
        <f t="shared" si="11"/>
        <v>48122</v>
      </c>
      <c r="C74" s="4" cm="1">
        <f t="array" ref="C74">IF(A74&lt;=MesesFijo, TIN_Fijo, _xlfn.XLOOKUP(B74, IdxFecha, IdxValor, TIN_Fijo) + Diferencial)</f>
        <v>4.0500000000000001E-2</v>
      </c>
      <c r="D74" s="4">
        <f t="shared" si="12"/>
        <v>3.375E-3</v>
      </c>
      <c r="E74" s="6" t="b">
        <f t="shared" si="17"/>
        <v>1</v>
      </c>
      <c r="F74" s="1">
        <f t="shared" si="18"/>
        <v>908.52413835367042</v>
      </c>
      <c r="G74" s="1">
        <f t="shared" si="13"/>
        <v>688.58765288839652</v>
      </c>
      <c r="H74" s="1">
        <f t="shared" si="14"/>
        <v>219.9364854652739</v>
      </c>
      <c r="I74" s="1">
        <f t="shared" si="15"/>
        <v>0</v>
      </c>
      <c r="J74" s="7">
        <f t="shared" si="19"/>
        <v>204025.97122619156</v>
      </c>
      <c r="K74" s="1">
        <f t="shared" si="20"/>
        <v>203806.03474072629</v>
      </c>
      <c r="L74" s="2">
        <f t="shared" si="21"/>
        <v>421</v>
      </c>
    </row>
    <row r="75" spans="1:12" x14ac:dyDescent="0.25">
      <c r="A75" s="2">
        <f t="shared" si="16"/>
        <v>74</v>
      </c>
      <c r="B75" s="3">
        <f t="shared" si="11"/>
        <v>48153</v>
      </c>
      <c r="C75" s="4" cm="1">
        <f t="array" ref="C75">IF(A75&lt;=MesesFijo, TIN_Fijo, _xlfn.XLOOKUP(B75, IdxFecha, IdxValor, TIN_Fijo) + Diferencial)</f>
        <v>3.6500000000000005E-2</v>
      </c>
      <c r="D75" s="4">
        <f t="shared" si="12"/>
        <v>3.0416666666666669E-3</v>
      </c>
      <c r="E75" s="6" t="b">
        <f t="shared" si="17"/>
        <v>0</v>
      </c>
      <c r="F75" s="1">
        <f t="shared" si="18"/>
        <v>908.52413835367042</v>
      </c>
      <c r="G75" s="1">
        <f t="shared" si="13"/>
        <v>619.91002233637585</v>
      </c>
      <c r="H75" s="1">
        <f t="shared" si="14"/>
        <v>288.61411601729458</v>
      </c>
      <c r="I75" s="1">
        <f t="shared" si="15"/>
        <v>0</v>
      </c>
      <c r="J75" s="7">
        <f t="shared" si="19"/>
        <v>203806.03474072629</v>
      </c>
      <c r="K75" s="1">
        <f t="shared" si="20"/>
        <v>203517.42062470899</v>
      </c>
      <c r="L75" s="2">
        <f t="shared" si="21"/>
        <v>421</v>
      </c>
    </row>
    <row r="76" spans="1:12" x14ac:dyDescent="0.25">
      <c r="A76" s="2">
        <f t="shared" si="16"/>
        <v>75</v>
      </c>
      <c r="B76" s="3">
        <f t="shared" si="11"/>
        <v>48183</v>
      </c>
      <c r="C76" s="4" cm="1">
        <f t="array" ref="C76">IF(A76&lt;=MesesFijo, TIN_Fijo, _xlfn.XLOOKUP(B76, IdxFecha, IdxValor, TIN_Fijo) + Diferencial)</f>
        <v>4.0500000000000001E-2</v>
      </c>
      <c r="D76" s="4">
        <f t="shared" si="12"/>
        <v>3.375E-3</v>
      </c>
      <c r="E76" s="6" t="b">
        <f t="shared" si="17"/>
        <v>0</v>
      </c>
      <c r="F76" s="1">
        <f t="shared" si="18"/>
        <v>908.52413835367042</v>
      </c>
      <c r="G76" s="1">
        <f t="shared" si="13"/>
        <v>686.87129460839287</v>
      </c>
      <c r="H76" s="1">
        <f t="shared" si="14"/>
        <v>221.65284374527755</v>
      </c>
      <c r="I76" s="1">
        <f t="shared" si="15"/>
        <v>0</v>
      </c>
      <c r="J76" s="7">
        <f t="shared" si="19"/>
        <v>203517.42062470899</v>
      </c>
      <c r="K76" s="1">
        <f t="shared" si="20"/>
        <v>203295.76778096371</v>
      </c>
      <c r="L76" s="2">
        <f t="shared" si="21"/>
        <v>421</v>
      </c>
    </row>
    <row r="77" spans="1:12" x14ac:dyDescent="0.25">
      <c r="A77" s="2">
        <f t="shared" si="16"/>
        <v>76</v>
      </c>
      <c r="B77" s="3">
        <f t="shared" si="11"/>
        <v>48214</v>
      </c>
      <c r="C77" s="4" cm="1">
        <f t="array" ref="C77">IF(A77&lt;=MesesFijo, TIN_Fijo, _xlfn.XLOOKUP(B77, IdxFecha, IdxValor, TIN_Fijo) + Diferencial)</f>
        <v>3.6500000000000005E-2</v>
      </c>
      <c r="D77" s="4">
        <f t="shared" si="12"/>
        <v>3.0416666666666669E-3</v>
      </c>
      <c r="E77" s="6" t="b">
        <f t="shared" si="17"/>
        <v>0</v>
      </c>
      <c r="F77" s="1">
        <f t="shared" si="18"/>
        <v>908.52413835367042</v>
      </c>
      <c r="G77" s="1">
        <f t="shared" si="13"/>
        <v>618.35796033376471</v>
      </c>
      <c r="H77" s="1">
        <f t="shared" si="14"/>
        <v>290.16617801990571</v>
      </c>
      <c r="I77" s="1">
        <f t="shared" si="15"/>
        <v>0</v>
      </c>
      <c r="J77" s="7">
        <f t="shared" si="19"/>
        <v>203295.76778096371</v>
      </c>
      <c r="K77" s="1">
        <f t="shared" si="20"/>
        <v>203005.60160294382</v>
      </c>
      <c r="L77" s="2">
        <f t="shared" si="21"/>
        <v>421</v>
      </c>
    </row>
    <row r="78" spans="1:12" x14ac:dyDescent="0.25">
      <c r="A78" s="2">
        <f t="shared" si="16"/>
        <v>77</v>
      </c>
      <c r="B78" s="3">
        <f t="shared" si="11"/>
        <v>48245</v>
      </c>
      <c r="C78" s="4" cm="1">
        <f t="array" ref="C78">IF(A78&lt;=MesesFijo, TIN_Fijo, _xlfn.XLOOKUP(B78, IdxFecha, IdxValor, TIN_Fijo) + Diferencial)</f>
        <v>4.0500000000000001E-2</v>
      </c>
      <c r="D78" s="4">
        <f t="shared" si="12"/>
        <v>3.375E-3</v>
      </c>
      <c r="E78" s="6" t="b">
        <f t="shared" si="17"/>
        <v>0</v>
      </c>
      <c r="F78" s="1">
        <f t="shared" si="18"/>
        <v>908.52413835367042</v>
      </c>
      <c r="G78" s="1">
        <f t="shared" si="13"/>
        <v>685.14390540993543</v>
      </c>
      <c r="H78" s="1">
        <f t="shared" si="14"/>
        <v>223.380232943735</v>
      </c>
      <c r="I78" s="1">
        <f t="shared" si="15"/>
        <v>0</v>
      </c>
      <c r="J78" s="7">
        <f t="shared" si="19"/>
        <v>203005.60160294382</v>
      </c>
      <c r="K78" s="1">
        <f t="shared" si="20"/>
        <v>202782.22137000007</v>
      </c>
      <c r="L78" s="2">
        <f t="shared" si="21"/>
        <v>421</v>
      </c>
    </row>
    <row r="79" spans="1:12" x14ac:dyDescent="0.25">
      <c r="A79" s="2">
        <f t="shared" si="16"/>
        <v>78</v>
      </c>
      <c r="B79" s="3">
        <f t="shared" si="11"/>
        <v>48274</v>
      </c>
      <c r="C79" s="4" cm="1">
        <f t="array" ref="C79">IF(A79&lt;=MesesFijo, TIN_Fijo, _xlfn.XLOOKUP(B79, IdxFecha, IdxValor, TIN_Fijo) + Diferencial)</f>
        <v>3.6500000000000005E-2</v>
      </c>
      <c r="D79" s="4">
        <f t="shared" si="12"/>
        <v>3.0416666666666669E-3</v>
      </c>
      <c r="E79" s="6" t="b">
        <f t="shared" si="17"/>
        <v>0</v>
      </c>
      <c r="F79" s="1">
        <f t="shared" si="18"/>
        <v>908.52413835367042</v>
      </c>
      <c r="G79" s="1">
        <f t="shared" si="13"/>
        <v>616.79592333375024</v>
      </c>
      <c r="H79" s="1">
        <f t="shared" si="14"/>
        <v>291.72821501992019</v>
      </c>
      <c r="I79" s="1">
        <f t="shared" si="15"/>
        <v>0</v>
      </c>
      <c r="J79" s="7">
        <f t="shared" si="19"/>
        <v>202782.22137000007</v>
      </c>
      <c r="K79" s="1">
        <f t="shared" si="20"/>
        <v>202490.49315498015</v>
      </c>
      <c r="L79" s="2">
        <f t="shared" si="21"/>
        <v>421</v>
      </c>
    </row>
    <row r="80" spans="1:12" x14ac:dyDescent="0.25">
      <c r="A80" s="2">
        <f t="shared" si="16"/>
        <v>79</v>
      </c>
      <c r="B80" s="3">
        <f t="shared" si="11"/>
        <v>48305</v>
      </c>
      <c r="C80" s="4" cm="1">
        <f t="array" ref="C80">IF(A80&lt;=MesesFijo, TIN_Fijo, _xlfn.XLOOKUP(B80, IdxFecha, IdxValor, TIN_Fijo) + Diferencial)</f>
        <v>4.0500000000000001E-2</v>
      </c>
      <c r="D80" s="4">
        <f t="shared" si="12"/>
        <v>3.375E-3</v>
      </c>
      <c r="E80" s="6" t="b">
        <f t="shared" si="17"/>
        <v>0</v>
      </c>
      <c r="F80" s="1">
        <f t="shared" si="18"/>
        <v>908.52413835367042</v>
      </c>
      <c r="G80" s="1">
        <f t="shared" si="13"/>
        <v>683.40541439805804</v>
      </c>
      <c r="H80" s="1">
        <f t="shared" si="14"/>
        <v>225.11872395561238</v>
      </c>
      <c r="I80" s="1">
        <f t="shared" si="15"/>
        <v>0</v>
      </c>
      <c r="J80" s="7">
        <f t="shared" si="19"/>
        <v>202490.49315498015</v>
      </c>
      <c r="K80" s="1">
        <f t="shared" si="20"/>
        <v>202265.37443102454</v>
      </c>
      <c r="L80" s="2">
        <f t="shared" si="21"/>
        <v>421</v>
      </c>
    </row>
    <row r="81" spans="1:12" x14ac:dyDescent="0.25">
      <c r="A81" s="2">
        <f t="shared" si="16"/>
        <v>80</v>
      </c>
      <c r="B81" s="3">
        <f t="shared" si="11"/>
        <v>48335</v>
      </c>
      <c r="C81" s="4" cm="1">
        <f t="array" ref="C81">IF(A81&lt;=MesesFijo, TIN_Fijo, _xlfn.XLOOKUP(B81, IdxFecha, IdxValor, TIN_Fijo) + Diferencial)</f>
        <v>3.6500000000000005E-2</v>
      </c>
      <c r="D81" s="4">
        <f t="shared" si="12"/>
        <v>3.0416666666666669E-3</v>
      </c>
      <c r="E81" s="6" t="b">
        <f t="shared" si="17"/>
        <v>0</v>
      </c>
      <c r="F81" s="1">
        <f t="shared" si="18"/>
        <v>908.52413835367042</v>
      </c>
      <c r="G81" s="1">
        <f t="shared" si="13"/>
        <v>615.22384722769971</v>
      </c>
      <c r="H81" s="1">
        <f t="shared" si="14"/>
        <v>293.30029112597072</v>
      </c>
      <c r="I81" s="1">
        <f t="shared" si="15"/>
        <v>0</v>
      </c>
      <c r="J81" s="7">
        <f t="shared" si="19"/>
        <v>202265.37443102454</v>
      </c>
      <c r="K81" s="1">
        <f t="shared" si="20"/>
        <v>201972.07413989856</v>
      </c>
      <c r="L81" s="2">
        <f t="shared" si="21"/>
        <v>421</v>
      </c>
    </row>
    <row r="82" spans="1:12" x14ac:dyDescent="0.25">
      <c r="A82" s="2">
        <f t="shared" si="16"/>
        <v>81</v>
      </c>
      <c r="B82" s="3">
        <f t="shared" si="11"/>
        <v>48366</v>
      </c>
      <c r="C82" s="4" cm="1">
        <f t="array" ref="C82">IF(A82&lt;=MesesFijo, TIN_Fijo, _xlfn.XLOOKUP(B82, IdxFecha, IdxValor, TIN_Fijo) + Diferencial)</f>
        <v>4.0500000000000001E-2</v>
      </c>
      <c r="D82" s="4">
        <f t="shared" si="12"/>
        <v>3.375E-3</v>
      </c>
      <c r="E82" s="6" t="b">
        <f t="shared" si="17"/>
        <v>0</v>
      </c>
      <c r="F82" s="1">
        <f t="shared" si="18"/>
        <v>908.52413835367042</v>
      </c>
      <c r="G82" s="1">
        <f t="shared" si="13"/>
        <v>681.65575022215762</v>
      </c>
      <c r="H82" s="1">
        <f t="shared" si="14"/>
        <v>226.8683881315128</v>
      </c>
      <c r="I82" s="1">
        <f t="shared" si="15"/>
        <v>0</v>
      </c>
      <c r="J82" s="7">
        <f t="shared" si="19"/>
        <v>201972.07413989856</v>
      </c>
      <c r="K82" s="1">
        <f t="shared" si="20"/>
        <v>201745.20575176703</v>
      </c>
      <c r="L82" s="2">
        <f t="shared" si="21"/>
        <v>421</v>
      </c>
    </row>
    <row r="83" spans="1:12" x14ac:dyDescent="0.25">
      <c r="A83" s="2">
        <f t="shared" si="16"/>
        <v>82</v>
      </c>
      <c r="B83" s="3">
        <f t="shared" si="11"/>
        <v>48396</v>
      </c>
      <c r="C83" s="4" cm="1">
        <f t="array" ref="C83">IF(A83&lt;=MesesFijo, TIN_Fijo, _xlfn.XLOOKUP(B83, IdxFecha, IdxValor, TIN_Fijo) + Diferencial)</f>
        <v>3.6500000000000005E-2</v>
      </c>
      <c r="D83" s="4">
        <f t="shared" si="12"/>
        <v>3.0416666666666669E-3</v>
      </c>
      <c r="E83" s="6" t="b">
        <f t="shared" si="17"/>
        <v>0</v>
      </c>
      <c r="F83" s="1">
        <f t="shared" si="18"/>
        <v>908.52413835367042</v>
      </c>
      <c r="G83" s="1">
        <f t="shared" si="13"/>
        <v>613.64166749495814</v>
      </c>
      <c r="H83" s="1">
        <f t="shared" si="14"/>
        <v>294.88247085871228</v>
      </c>
      <c r="I83" s="1">
        <f t="shared" si="15"/>
        <v>0</v>
      </c>
      <c r="J83" s="7">
        <f t="shared" si="19"/>
        <v>201745.20575176703</v>
      </c>
      <c r="K83" s="1">
        <f t="shared" si="20"/>
        <v>201450.32328090831</v>
      </c>
      <c r="L83" s="2">
        <f t="shared" si="21"/>
        <v>421</v>
      </c>
    </row>
    <row r="84" spans="1:12" x14ac:dyDescent="0.25">
      <c r="A84" s="2">
        <f t="shared" si="16"/>
        <v>83</v>
      </c>
      <c r="B84" s="3">
        <f t="shared" si="11"/>
        <v>48427</v>
      </c>
      <c r="C84" s="4" cm="1">
        <f t="array" ref="C84">IF(A84&lt;=MesesFijo, TIN_Fijo, _xlfn.XLOOKUP(B84, IdxFecha, IdxValor, TIN_Fijo) + Diferencial)</f>
        <v>4.0500000000000001E-2</v>
      </c>
      <c r="D84" s="4">
        <f t="shared" si="12"/>
        <v>3.375E-3</v>
      </c>
      <c r="E84" s="6" t="b">
        <f t="shared" si="17"/>
        <v>0</v>
      </c>
      <c r="F84" s="1">
        <f t="shared" si="18"/>
        <v>908.52413835367042</v>
      </c>
      <c r="G84" s="1">
        <f t="shared" si="13"/>
        <v>679.89484107306555</v>
      </c>
      <c r="H84" s="1">
        <f t="shared" si="14"/>
        <v>228.62929728060487</v>
      </c>
      <c r="I84" s="1">
        <f t="shared" si="15"/>
        <v>0</v>
      </c>
      <c r="J84" s="7">
        <f t="shared" si="19"/>
        <v>201450.32328090831</v>
      </c>
      <c r="K84" s="1">
        <f t="shared" si="20"/>
        <v>201221.69398362772</v>
      </c>
      <c r="L84" s="2">
        <f t="shared" si="21"/>
        <v>421</v>
      </c>
    </row>
    <row r="85" spans="1:12" x14ac:dyDescent="0.25">
      <c r="A85" s="2">
        <f t="shared" si="16"/>
        <v>84</v>
      </c>
      <c r="B85" s="3">
        <f t="shared" si="11"/>
        <v>48458</v>
      </c>
      <c r="C85" s="4" cm="1">
        <f t="array" ref="C85">IF(A85&lt;=MesesFijo, TIN_Fijo, _xlfn.XLOOKUP(B85, IdxFecha, IdxValor, TIN_Fijo) + Diferencial)</f>
        <v>3.6500000000000005E-2</v>
      </c>
      <c r="D85" s="4">
        <f t="shared" si="12"/>
        <v>3.0416666666666669E-3</v>
      </c>
      <c r="E85" s="6" t="b">
        <f t="shared" si="17"/>
        <v>0</v>
      </c>
      <c r="F85" s="1">
        <f t="shared" si="18"/>
        <v>908.52413835367042</v>
      </c>
      <c r="G85" s="1">
        <f t="shared" si="13"/>
        <v>612.04931920020101</v>
      </c>
      <c r="H85" s="1">
        <f t="shared" si="14"/>
        <v>296.47481915346941</v>
      </c>
      <c r="I85" s="1">
        <f t="shared" si="15"/>
        <v>0</v>
      </c>
      <c r="J85" s="7">
        <f t="shared" si="19"/>
        <v>201221.69398362772</v>
      </c>
      <c r="K85" s="1">
        <f t="shared" si="20"/>
        <v>200925.21916447426</v>
      </c>
      <c r="L85" s="2">
        <f t="shared" si="21"/>
        <v>421</v>
      </c>
    </row>
    <row r="86" spans="1:12" x14ac:dyDescent="0.25">
      <c r="A86" s="2">
        <f t="shared" si="16"/>
        <v>85</v>
      </c>
      <c r="B86" s="3">
        <f t="shared" si="11"/>
        <v>48488</v>
      </c>
      <c r="C86" s="4" cm="1">
        <f t="array" ref="C86">IF(A86&lt;=MesesFijo, TIN_Fijo, _xlfn.XLOOKUP(B86, IdxFecha, IdxValor, TIN_Fijo) + Diferencial)</f>
        <v>4.5499999999999999E-2</v>
      </c>
      <c r="D86" s="4">
        <f t="shared" si="12"/>
        <v>3.7916666666666667E-3</v>
      </c>
      <c r="E86" s="6" t="b">
        <f t="shared" si="17"/>
        <v>1</v>
      </c>
      <c r="F86" s="1">
        <f t="shared" si="18"/>
        <v>908.42316917004848</v>
      </c>
      <c r="G86" s="1">
        <f t="shared" si="13"/>
        <v>761.84145599863155</v>
      </c>
      <c r="H86" s="1">
        <f t="shared" si="14"/>
        <v>146.58171317141694</v>
      </c>
      <c r="I86" s="1">
        <f t="shared" si="15"/>
        <v>0</v>
      </c>
      <c r="J86" s="7">
        <f t="shared" si="19"/>
        <v>200925.21916447426</v>
      </c>
      <c r="K86" s="1">
        <f t="shared" si="20"/>
        <v>200778.63745130284</v>
      </c>
      <c r="L86" s="2">
        <f t="shared" si="21"/>
        <v>482</v>
      </c>
    </row>
    <row r="87" spans="1:12" x14ac:dyDescent="0.25">
      <c r="A87" s="2">
        <f t="shared" si="16"/>
        <v>86</v>
      </c>
      <c r="B87" s="3">
        <f t="shared" si="11"/>
        <v>48519</v>
      </c>
      <c r="C87" s="4" cm="1">
        <f t="array" ref="C87">IF(A87&lt;=MesesFijo, TIN_Fijo, _xlfn.XLOOKUP(B87, IdxFecha, IdxValor, TIN_Fijo) + Diferencial)</f>
        <v>4.1499999999999988E-2</v>
      </c>
      <c r="D87" s="4">
        <f t="shared" si="12"/>
        <v>3.4583333333333324E-3</v>
      </c>
      <c r="E87" s="6" t="b">
        <f t="shared" si="17"/>
        <v>0</v>
      </c>
      <c r="F87" s="1">
        <f t="shared" si="18"/>
        <v>908.42316917004848</v>
      </c>
      <c r="G87" s="1">
        <f t="shared" si="13"/>
        <v>694.35945451908879</v>
      </c>
      <c r="H87" s="1">
        <f t="shared" si="14"/>
        <v>214.0637146509597</v>
      </c>
      <c r="I87" s="1">
        <f t="shared" si="15"/>
        <v>0</v>
      </c>
      <c r="J87" s="7">
        <f t="shared" si="19"/>
        <v>200778.63745130284</v>
      </c>
      <c r="K87" s="1">
        <f t="shared" si="20"/>
        <v>200564.57373665189</v>
      </c>
      <c r="L87" s="2">
        <f t="shared" si="21"/>
        <v>482</v>
      </c>
    </row>
    <row r="88" spans="1:12" x14ac:dyDescent="0.25">
      <c r="A88" s="2">
        <f t="shared" si="16"/>
        <v>87</v>
      </c>
      <c r="B88" s="3">
        <f t="shared" si="11"/>
        <v>48549</v>
      </c>
      <c r="C88" s="4" cm="1">
        <f t="array" ref="C88">IF(A88&lt;=MesesFijo, TIN_Fijo, _xlfn.XLOOKUP(B88, IdxFecha, IdxValor, TIN_Fijo) + Diferencial)</f>
        <v>4.5499999999999999E-2</v>
      </c>
      <c r="D88" s="4">
        <f t="shared" si="12"/>
        <v>3.7916666666666667E-3</v>
      </c>
      <c r="E88" s="6" t="b">
        <f t="shared" si="17"/>
        <v>0</v>
      </c>
      <c r="F88" s="1">
        <f t="shared" si="18"/>
        <v>908.42316917004848</v>
      </c>
      <c r="G88" s="1">
        <f t="shared" si="13"/>
        <v>760.47400875147173</v>
      </c>
      <c r="H88" s="1">
        <f t="shared" si="14"/>
        <v>147.94916041857675</v>
      </c>
      <c r="I88" s="1">
        <f t="shared" si="15"/>
        <v>0</v>
      </c>
      <c r="J88" s="7">
        <f t="shared" si="19"/>
        <v>200564.57373665189</v>
      </c>
      <c r="K88" s="1">
        <f t="shared" si="20"/>
        <v>200416.6245762333</v>
      </c>
      <c r="L88" s="2">
        <f t="shared" si="21"/>
        <v>482</v>
      </c>
    </row>
    <row r="89" spans="1:12" x14ac:dyDescent="0.25">
      <c r="A89" s="2">
        <f t="shared" si="16"/>
        <v>88</v>
      </c>
      <c r="B89" s="3">
        <f t="shared" si="11"/>
        <v>48580</v>
      </c>
      <c r="C89" s="4" cm="1">
        <f t="array" ref="C89">IF(A89&lt;=MesesFijo, TIN_Fijo, _xlfn.XLOOKUP(B89, IdxFecha, IdxValor, TIN_Fijo) + Diferencial)</f>
        <v>4.1499999999999988E-2</v>
      </c>
      <c r="D89" s="4">
        <f t="shared" si="12"/>
        <v>3.4583333333333324E-3</v>
      </c>
      <c r="E89" s="6" t="b">
        <f t="shared" si="17"/>
        <v>0</v>
      </c>
      <c r="F89" s="1">
        <f t="shared" si="18"/>
        <v>908.42316917004848</v>
      </c>
      <c r="G89" s="1">
        <f t="shared" si="13"/>
        <v>693.10749332614</v>
      </c>
      <c r="H89" s="1">
        <f t="shared" si="14"/>
        <v>215.31567584390848</v>
      </c>
      <c r="I89" s="1">
        <f t="shared" si="15"/>
        <v>0</v>
      </c>
      <c r="J89" s="7">
        <f t="shared" si="19"/>
        <v>200416.6245762333</v>
      </c>
      <c r="K89" s="1">
        <f t="shared" si="20"/>
        <v>200201.30890038938</v>
      </c>
      <c r="L89" s="2">
        <f t="shared" si="21"/>
        <v>482</v>
      </c>
    </row>
    <row r="90" spans="1:12" x14ac:dyDescent="0.25">
      <c r="A90" s="2">
        <f t="shared" si="16"/>
        <v>89</v>
      </c>
      <c r="B90" s="3">
        <f t="shared" si="11"/>
        <v>48611</v>
      </c>
      <c r="C90" s="4" cm="1">
        <f t="array" ref="C90">IF(A90&lt;=MesesFijo, TIN_Fijo, _xlfn.XLOOKUP(B90, IdxFecha, IdxValor, TIN_Fijo) + Diferencial)</f>
        <v>4.5499999999999999E-2</v>
      </c>
      <c r="D90" s="4">
        <f t="shared" si="12"/>
        <v>3.7916666666666667E-3</v>
      </c>
      <c r="E90" s="6" t="b">
        <f t="shared" si="17"/>
        <v>0</v>
      </c>
      <c r="F90" s="1">
        <f t="shared" si="18"/>
        <v>908.42316917004848</v>
      </c>
      <c r="G90" s="1">
        <f t="shared" si="13"/>
        <v>759.09662958064314</v>
      </c>
      <c r="H90" s="1">
        <f t="shared" si="14"/>
        <v>149.32653958940534</v>
      </c>
      <c r="I90" s="1">
        <f t="shared" si="15"/>
        <v>0</v>
      </c>
      <c r="J90" s="7">
        <f t="shared" si="19"/>
        <v>200201.30890038938</v>
      </c>
      <c r="K90" s="1">
        <f t="shared" si="20"/>
        <v>200051.98236079997</v>
      </c>
      <c r="L90" s="2">
        <f t="shared" si="21"/>
        <v>482</v>
      </c>
    </row>
    <row r="91" spans="1:12" x14ac:dyDescent="0.25">
      <c r="A91" s="2">
        <f t="shared" si="16"/>
        <v>90</v>
      </c>
      <c r="B91" s="3">
        <f t="shared" si="11"/>
        <v>48639</v>
      </c>
      <c r="C91" s="4" cm="1">
        <f t="array" ref="C91">IF(A91&lt;=MesesFijo, TIN_Fijo, _xlfn.XLOOKUP(B91, IdxFecha, IdxValor, TIN_Fijo) + Diferencial)</f>
        <v>4.1499999999999988E-2</v>
      </c>
      <c r="D91" s="4">
        <f t="shared" si="12"/>
        <v>3.4583333333333324E-3</v>
      </c>
      <c r="E91" s="6" t="b">
        <f t="shared" si="17"/>
        <v>0</v>
      </c>
      <c r="F91" s="1">
        <f t="shared" si="18"/>
        <v>908.42316917004848</v>
      </c>
      <c r="G91" s="1">
        <f t="shared" si="13"/>
        <v>691.84643899776643</v>
      </c>
      <c r="H91" s="1">
        <f t="shared" si="14"/>
        <v>216.57673017228205</v>
      </c>
      <c r="I91" s="1">
        <f t="shared" si="15"/>
        <v>0</v>
      </c>
      <c r="J91" s="7">
        <f t="shared" si="19"/>
        <v>200051.98236079997</v>
      </c>
      <c r="K91" s="1">
        <f t="shared" si="20"/>
        <v>199835.40563062768</v>
      </c>
      <c r="L91" s="2">
        <f t="shared" si="21"/>
        <v>482</v>
      </c>
    </row>
    <row r="92" spans="1:12" x14ac:dyDescent="0.25">
      <c r="A92" s="2">
        <f t="shared" si="16"/>
        <v>91</v>
      </c>
      <c r="B92" s="3">
        <f t="shared" si="11"/>
        <v>48670</v>
      </c>
      <c r="C92" s="4" cm="1">
        <f t="array" ref="C92">IF(A92&lt;=MesesFijo, TIN_Fijo, _xlfn.XLOOKUP(B92, IdxFecha, IdxValor, TIN_Fijo) + Diferencial)</f>
        <v>4.5499999999999999E-2</v>
      </c>
      <c r="D92" s="4">
        <f t="shared" si="12"/>
        <v>3.7916666666666667E-3</v>
      </c>
      <c r="E92" s="6" t="b">
        <f t="shared" si="17"/>
        <v>0</v>
      </c>
      <c r="F92" s="1">
        <f t="shared" si="18"/>
        <v>908.42316917004848</v>
      </c>
      <c r="G92" s="1">
        <f t="shared" si="13"/>
        <v>757.70924634946323</v>
      </c>
      <c r="H92" s="1">
        <f t="shared" si="14"/>
        <v>150.71392282058525</v>
      </c>
      <c r="I92" s="1">
        <f t="shared" si="15"/>
        <v>0</v>
      </c>
      <c r="J92" s="7">
        <f t="shared" si="19"/>
        <v>199835.40563062768</v>
      </c>
      <c r="K92" s="1">
        <f t="shared" si="20"/>
        <v>199684.6917078071</v>
      </c>
      <c r="L92" s="2">
        <f t="shared" si="21"/>
        <v>482</v>
      </c>
    </row>
    <row r="93" spans="1:12" x14ac:dyDescent="0.25">
      <c r="A93" s="2">
        <f t="shared" si="16"/>
        <v>92</v>
      </c>
      <c r="B93" s="3">
        <f t="shared" si="11"/>
        <v>48700</v>
      </c>
      <c r="C93" s="4" cm="1">
        <f t="array" ref="C93">IF(A93&lt;=MesesFijo, TIN_Fijo, _xlfn.XLOOKUP(B93, IdxFecha, IdxValor, TIN_Fijo) + Diferencial)</f>
        <v>4.1499999999999988E-2</v>
      </c>
      <c r="D93" s="4">
        <f t="shared" si="12"/>
        <v>3.4583333333333324E-3</v>
      </c>
      <c r="E93" s="6" t="b">
        <f t="shared" si="17"/>
        <v>0</v>
      </c>
      <c r="F93" s="1">
        <f t="shared" si="18"/>
        <v>908.42316917004848</v>
      </c>
      <c r="G93" s="1">
        <f t="shared" si="13"/>
        <v>690.57622548949939</v>
      </c>
      <c r="H93" s="1">
        <f t="shared" si="14"/>
        <v>217.84694368054909</v>
      </c>
      <c r="I93" s="1">
        <f t="shared" si="15"/>
        <v>0</v>
      </c>
      <c r="J93" s="7">
        <f t="shared" si="19"/>
        <v>199684.6917078071</v>
      </c>
      <c r="K93" s="1">
        <f t="shared" si="20"/>
        <v>199466.84476412655</v>
      </c>
      <c r="L93" s="2">
        <f t="shared" si="21"/>
        <v>482</v>
      </c>
    </row>
    <row r="94" spans="1:12" x14ac:dyDescent="0.25">
      <c r="A94" s="2">
        <f t="shared" si="16"/>
        <v>93</v>
      </c>
      <c r="B94" s="3">
        <f t="shared" si="11"/>
        <v>48731</v>
      </c>
      <c r="C94" s="4" cm="1">
        <f t="array" ref="C94">IF(A94&lt;=MesesFijo, TIN_Fijo, _xlfn.XLOOKUP(B94, IdxFecha, IdxValor, TIN_Fijo) + Diferencial)</f>
        <v>4.5499999999999999E-2</v>
      </c>
      <c r="D94" s="4">
        <f t="shared" si="12"/>
        <v>3.7916666666666667E-3</v>
      </c>
      <c r="E94" s="6" t="b">
        <f t="shared" si="17"/>
        <v>0</v>
      </c>
      <c r="F94" s="1">
        <f t="shared" si="18"/>
        <v>908.42316917004848</v>
      </c>
      <c r="G94" s="1">
        <f t="shared" si="13"/>
        <v>756.3117863973132</v>
      </c>
      <c r="H94" s="1">
        <f t="shared" si="14"/>
        <v>152.11138277273528</v>
      </c>
      <c r="I94" s="1">
        <f t="shared" si="15"/>
        <v>0</v>
      </c>
      <c r="J94" s="7">
        <f t="shared" si="19"/>
        <v>199466.84476412655</v>
      </c>
      <c r="K94" s="1">
        <f t="shared" si="20"/>
        <v>199314.73338135381</v>
      </c>
      <c r="L94" s="2">
        <f t="shared" si="21"/>
        <v>482</v>
      </c>
    </row>
    <row r="95" spans="1:12" x14ac:dyDescent="0.25">
      <c r="A95" s="2">
        <f t="shared" si="16"/>
        <v>94</v>
      </c>
      <c r="B95" s="3">
        <f t="shared" si="11"/>
        <v>48761</v>
      </c>
      <c r="C95" s="4" cm="1">
        <f t="array" ref="C95">IF(A95&lt;=MesesFijo, TIN_Fijo, _xlfn.XLOOKUP(B95, IdxFecha, IdxValor, TIN_Fijo) + Diferencial)</f>
        <v>4.1499999999999988E-2</v>
      </c>
      <c r="D95" s="4">
        <f t="shared" si="12"/>
        <v>3.4583333333333324E-3</v>
      </c>
      <c r="E95" s="6" t="b">
        <f t="shared" si="17"/>
        <v>0</v>
      </c>
      <c r="F95" s="1">
        <f t="shared" si="18"/>
        <v>908.42316917004848</v>
      </c>
      <c r="G95" s="1">
        <f t="shared" si="13"/>
        <v>689.2967862771817</v>
      </c>
      <c r="H95" s="1">
        <f t="shared" si="14"/>
        <v>219.12638289286679</v>
      </c>
      <c r="I95" s="1">
        <f t="shared" si="15"/>
        <v>0</v>
      </c>
      <c r="J95" s="7">
        <f t="shared" si="19"/>
        <v>199314.73338135381</v>
      </c>
      <c r="K95" s="1">
        <f t="shared" si="20"/>
        <v>199095.60699846095</v>
      </c>
      <c r="L95" s="2">
        <f t="shared" si="21"/>
        <v>482</v>
      </c>
    </row>
    <row r="96" spans="1:12" x14ac:dyDescent="0.25">
      <c r="A96" s="2">
        <f t="shared" si="16"/>
        <v>95</v>
      </c>
      <c r="B96" s="3">
        <f t="shared" si="11"/>
        <v>48792</v>
      </c>
      <c r="C96" s="4" cm="1">
        <f t="array" ref="C96">IF(A96&lt;=MesesFijo, TIN_Fijo, _xlfn.XLOOKUP(B96, IdxFecha, IdxValor, TIN_Fijo) + Diferencial)</f>
        <v>4.5499999999999999E-2</v>
      </c>
      <c r="D96" s="4">
        <f t="shared" si="12"/>
        <v>3.7916666666666667E-3</v>
      </c>
      <c r="E96" s="6" t="b">
        <f t="shared" si="17"/>
        <v>0</v>
      </c>
      <c r="F96" s="1">
        <f t="shared" si="18"/>
        <v>908.42316917004848</v>
      </c>
      <c r="G96" s="1">
        <f t="shared" si="13"/>
        <v>754.90417653583108</v>
      </c>
      <c r="H96" s="1">
        <f t="shared" si="14"/>
        <v>153.5189926342174</v>
      </c>
      <c r="I96" s="1">
        <f t="shared" si="15"/>
        <v>0</v>
      </c>
      <c r="J96" s="7">
        <f t="shared" si="19"/>
        <v>199095.60699846095</v>
      </c>
      <c r="K96" s="1">
        <f t="shared" si="20"/>
        <v>198942.08800582672</v>
      </c>
      <c r="L96" s="2">
        <f t="shared" si="21"/>
        <v>482</v>
      </c>
    </row>
    <row r="97" spans="1:12" x14ac:dyDescent="0.25">
      <c r="A97" s="2">
        <f t="shared" si="16"/>
        <v>96</v>
      </c>
      <c r="B97" s="3">
        <f t="shared" si="11"/>
        <v>48823</v>
      </c>
      <c r="C97" s="4" cm="1">
        <f t="array" ref="C97">IF(A97&lt;=MesesFijo, TIN_Fijo, _xlfn.XLOOKUP(B97, IdxFecha, IdxValor, TIN_Fijo) + Diferencial)</f>
        <v>4.1499999999999988E-2</v>
      </c>
      <c r="D97" s="4">
        <f t="shared" si="12"/>
        <v>3.4583333333333324E-3</v>
      </c>
      <c r="E97" s="6" t="b">
        <f t="shared" si="17"/>
        <v>0</v>
      </c>
      <c r="F97" s="1">
        <f t="shared" si="18"/>
        <v>908.42316917004848</v>
      </c>
      <c r="G97" s="1">
        <f t="shared" si="13"/>
        <v>688.00805435348389</v>
      </c>
      <c r="H97" s="1">
        <f t="shared" si="14"/>
        <v>220.4151148165646</v>
      </c>
      <c r="I97" s="1">
        <f t="shared" si="15"/>
        <v>0</v>
      </c>
      <c r="J97" s="7">
        <f t="shared" si="19"/>
        <v>198942.08800582672</v>
      </c>
      <c r="K97" s="1">
        <f t="shared" si="20"/>
        <v>198721.67289101015</v>
      </c>
      <c r="L97" s="2">
        <f t="shared" si="21"/>
        <v>482</v>
      </c>
    </row>
    <row r="98" spans="1:12" x14ac:dyDescent="0.25">
      <c r="A98" s="2">
        <f t="shared" si="16"/>
        <v>97</v>
      </c>
      <c r="B98" s="3">
        <f t="shared" si="11"/>
        <v>48853</v>
      </c>
      <c r="C98" s="4" cm="1">
        <f t="array" ref="C98">IF(A98&lt;=MesesFijo, TIN_Fijo, _xlfn.XLOOKUP(B98, IdxFecha, IdxValor, TIN_Fijo) + Diferencial)</f>
        <v>5.0500000000000003E-2</v>
      </c>
      <c r="D98" s="4">
        <f t="shared" si="12"/>
        <v>4.2083333333333339E-3</v>
      </c>
      <c r="E98" s="6" t="b">
        <f t="shared" si="17"/>
        <v>1</v>
      </c>
      <c r="F98" s="1">
        <f t="shared" si="18"/>
        <v>908.16160855616965</v>
      </c>
      <c r="G98" s="1">
        <f t="shared" si="13"/>
        <v>836.28704008300122</v>
      </c>
      <c r="H98" s="1">
        <f t="shared" si="14"/>
        <v>71.874568473168438</v>
      </c>
      <c r="I98" s="1">
        <f t="shared" si="15"/>
        <v>10000</v>
      </c>
      <c r="J98" s="7">
        <f t="shared" si="19"/>
        <v>198721.67289101015</v>
      </c>
      <c r="K98" s="1">
        <f t="shared" si="20"/>
        <v>188649.79832253698</v>
      </c>
      <c r="L98" s="2">
        <f t="shared" si="21"/>
        <v>604</v>
      </c>
    </row>
    <row r="99" spans="1:12" x14ac:dyDescent="0.25">
      <c r="A99" s="2">
        <f t="shared" si="16"/>
        <v>98</v>
      </c>
      <c r="B99" s="3">
        <f t="shared" si="11"/>
        <v>48884</v>
      </c>
      <c r="C99" s="4" cm="1">
        <f t="array" ref="C99">IF(A99&lt;=MesesFijo, TIN_Fijo, _xlfn.XLOOKUP(B99, IdxFecha, IdxValor, TIN_Fijo) + Diferencial)</f>
        <v>4.65E-2</v>
      </c>
      <c r="D99" s="4">
        <f t="shared" si="12"/>
        <v>3.875E-3</v>
      </c>
      <c r="E99" s="6" t="b">
        <f t="shared" si="17"/>
        <v>0</v>
      </c>
      <c r="F99" s="1">
        <f t="shared" si="18"/>
        <v>908.16160855616965</v>
      </c>
      <c r="G99" s="1">
        <f t="shared" si="13"/>
        <v>731.01796849983077</v>
      </c>
      <c r="H99" s="1">
        <f t="shared" si="14"/>
        <v>177.14364005633888</v>
      </c>
      <c r="I99" s="1">
        <f t="shared" si="15"/>
        <v>0</v>
      </c>
      <c r="J99" s="7">
        <f t="shared" si="19"/>
        <v>188649.79832253698</v>
      </c>
      <c r="K99" s="1">
        <f t="shared" si="20"/>
        <v>188472.65468248064</v>
      </c>
      <c r="L99" s="2">
        <f t="shared" si="21"/>
        <v>604</v>
      </c>
    </row>
    <row r="100" spans="1:12" x14ac:dyDescent="0.25">
      <c r="A100" s="2">
        <f t="shared" si="16"/>
        <v>99</v>
      </c>
      <c r="B100" s="3">
        <f t="shared" si="11"/>
        <v>48914</v>
      </c>
      <c r="C100" s="4" cm="1">
        <f t="array" ref="C100">IF(A100&lt;=MesesFijo, TIN_Fijo, _xlfn.XLOOKUP(B100, IdxFecha, IdxValor, TIN_Fijo) + Diferencial)</f>
        <v>5.0500000000000003E-2</v>
      </c>
      <c r="D100" s="4">
        <f t="shared" si="12"/>
        <v>4.2083333333333339E-3</v>
      </c>
      <c r="E100" s="6" t="b">
        <f t="shared" si="17"/>
        <v>0</v>
      </c>
      <c r="F100" s="1">
        <f t="shared" si="18"/>
        <v>908.16160855616965</v>
      </c>
      <c r="G100" s="1">
        <f t="shared" si="13"/>
        <v>793.15575512210614</v>
      </c>
      <c r="H100" s="1">
        <f t="shared" si="14"/>
        <v>115.00585343406351</v>
      </c>
      <c r="I100" s="1">
        <f t="shared" si="15"/>
        <v>0</v>
      </c>
      <c r="J100" s="7">
        <f t="shared" si="19"/>
        <v>188472.65468248064</v>
      </c>
      <c r="K100" s="1">
        <f t="shared" si="20"/>
        <v>188357.64882904658</v>
      </c>
      <c r="L100" s="2">
        <f t="shared" si="21"/>
        <v>604</v>
      </c>
    </row>
    <row r="101" spans="1:12" x14ac:dyDescent="0.25">
      <c r="A101" s="2">
        <f t="shared" si="16"/>
        <v>100</v>
      </c>
      <c r="B101" s="3">
        <f t="shared" si="11"/>
        <v>48945</v>
      </c>
      <c r="C101" s="4" cm="1">
        <f t="array" ref="C101">IF(A101&lt;=MesesFijo, TIN_Fijo, _xlfn.XLOOKUP(B101, IdxFecha, IdxValor, TIN_Fijo) + Diferencial)</f>
        <v>4.65E-2</v>
      </c>
      <c r="D101" s="4">
        <f t="shared" si="12"/>
        <v>3.875E-3</v>
      </c>
      <c r="E101" s="6" t="b">
        <f t="shared" si="17"/>
        <v>0</v>
      </c>
      <c r="F101" s="1">
        <f t="shared" si="18"/>
        <v>908.16160855616965</v>
      </c>
      <c r="G101" s="1">
        <f t="shared" si="13"/>
        <v>729.88588921255553</v>
      </c>
      <c r="H101" s="1">
        <f t="shared" si="14"/>
        <v>178.27571934361413</v>
      </c>
      <c r="I101" s="1">
        <f t="shared" si="15"/>
        <v>0</v>
      </c>
      <c r="J101" s="7">
        <f t="shared" si="19"/>
        <v>188357.64882904658</v>
      </c>
      <c r="K101" s="1">
        <f t="shared" si="20"/>
        <v>188179.37310970295</v>
      </c>
      <c r="L101" s="2">
        <f t="shared" si="21"/>
        <v>604</v>
      </c>
    </row>
    <row r="102" spans="1:12" x14ac:dyDescent="0.25">
      <c r="A102" s="2">
        <f t="shared" si="16"/>
        <v>101</v>
      </c>
      <c r="B102" s="3">
        <f t="shared" si="11"/>
        <v>48976</v>
      </c>
      <c r="C102" s="4" cm="1">
        <f t="array" ref="C102">IF(A102&lt;=MesesFijo, TIN_Fijo, _xlfn.XLOOKUP(B102, IdxFecha, IdxValor, TIN_Fijo) + Diferencial)</f>
        <v>5.0500000000000003E-2</v>
      </c>
      <c r="D102" s="4">
        <f t="shared" si="12"/>
        <v>4.2083333333333339E-3</v>
      </c>
      <c r="E102" s="6" t="b">
        <f t="shared" si="17"/>
        <v>0</v>
      </c>
      <c r="F102" s="1">
        <f t="shared" si="18"/>
        <v>908.16160855616965</v>
      </c>
      <c r="G102" s="1">
        <f t="shared" si="13"/>
        <v>791.92152850333332</v>
      </c>
      <c r="H102" s="1">
        <f t="shared" si="14"/>
        <v>116.24008005283633</v>
      </c>
      <c r="I102" s="1">
        <f t="shared" si="15"/>
        <v>0</v>
      </c>
      <c r="J102" s="7">
        <f t="shared" si="19"/>
        <v>188179.37310970295</v>
      </c>
      <c r="K102" s="1">
        <f t="shared" si="20"/>
        <v>188063.13302965011</v>
      </c>
      <c r="L102" s="2">
        <f t="shared" si="21"/>
        <v>604</v>
      </c>
    </row>
    <row r="103" spans="1:12" x14ac:dyDescent="0.25">
      <c r="A103" s="2">
        <f t="shared" si="16"/>
        <v>102</v>
      </c>
      <c r="B103" s="3">
        <f t="shared" si="11"/>
        <v>49004</v>
      </c>
      <c r="C103" s="4" cm="1">
        <f t="array" ref="C103">IF(A103&lt;=MesesFijo, TIN_Fijo, _xlfn.XLOOKUP(B103, IdxFecha, IdxValor, TIN_Fijo) + Diferencial)</f>
        <v>4.65E-2</v>
      </c>
      <c r="D103" s="4">
        <f t="shared" si="12"/>
        <v>3.875E-3</v>
      </c>
      <c r="E103" s="6" t="b">
        <f t="shared" si="17"/>
        <v>0</v>
      </c>
      <c r="F103" s="1">
        <f t="shared" si="18"/>
        <v>908.16160855616965</v>
      </c>
      <c r="G103" s="1">
        <f t="shared" si="13"/>
        <v>728.74464048989421</v>
      </c>
      <c r="H103" s="1">
        <f t="shared" si="14"/>
        <v>179.41696806627544</v>
      </c>
      <c r="I103" s="1">
        <f t="shared" si="15"/>
        <v>0</v>
      </c>
      <c r="J103" s="7">
        <f t="shared" si="19"/>
        <v>188063.13302965011</v>
      </c>
      <c r="K103" s="1">
        <f t="shared" si="20"/>
        <v>187883.71606158384</v>
      </c>
      <c r="L103" s="2">
        <f t="shared" si="21"/>
        <v>604</v>
      </c>
    </row>
    <row r="104" spans="1:12" x14ac:dyDescent="0.25">
      <c r="A104" s="2">
        <f t="shared" si="16"/>
        <v>103</v>
      </c>
      <c r="B104" s="3">
        <f t="shared" si="11"/>
        <v>49035</v>
      </c>
      <c r="C104" s="4" cm="1">
        <f t="array" ref="C104">IF(A104&lt;=MesesFijo, TIN_Fijo, _xlfn.XLOOKUP(B104, IdxFecha, IdxValor, TIN_Fijo) + Diferencial)</f>
        <v>5.0500000000000003E-2</v>
      </c>
      <c r="D104" s="4">
        <f t="shared" si="12"/>
        <v>4.2083333333333339E-3</v>
      </c>
      <c r="E104" s="6" t="b">
        <f t="shared" si="17"/>
        <v>0</v>
      </c>
      <c r="F104" s="1">
        <f t="shared" si="18"/>
        <v>908.16160855616965</v>
      </c>
      <c r="G104" s="1">
        <f t="shared" si="13"/>
        <v>790.67730509249873</v>
      </c>
      <c r="H104" s="1">
        <f t="shared" si="14"/>
        <v>117.48430346367093</v>
      </c>
      <c r="I104" s="1">
        <f t="shared" si="15"/>
        <v>0</v>
      </c>
      <c r="J104" s="7">
        <f t="shared" si="19"/>
        <v>187883.71606158384</v>
      </c>
      <c r="K104" s="1">
        <f t="shared" si="20"/>
        <v>187766.23175812018</v>
      </c>
      <c r="L104" s="2">
        <f t="shared" si="21"/>
        <v>604</v>
      </c>
    </row>
    <row r="105" spans="1:12" x14ac:dyDescent="0.25">
      <c r="A105" s="2">
        <f t="shared" si="16"/>
        <v>104</v>
      </c>
      <c r="B105" s="3">
        <f t="shared" si="11"/>
        <v>49065</v>
      </c>
      <c r="C105" s="4" cm="1">
        <f t="array" ref="C105">IF(A105&lt;=MesesFijo, TIN_Fijo, _xlfn.XLOOKUP(B105, IdxFecha, IdxValor, TIN_Fijo) + Diferencial)</f>
        <v>4.65E-2</v>
      </c>
      <c r="D105" s="4">
        <f t="shared" si="12"/>
        <v>3.875E-3</v>
      </c>
      <c r="E105" s="6" t="b">
        <f t="shared" si="17"/>
        <v>0</v>
      </c>
      <c r="F105" s="1">
        <f t="shared" si="18"/>
        <v>908.16160855616965</v>
      </c>
      <c r="G105" s="1">
        <f t="shared" si="13"/>
        <v>727.5941480627157</v>
      </c>
      <c r="H105" s="1">
        <f t="shared" si="14"/>
        <v>180.56746049345395</v>
      </c>
      <c r="I105" s="1">
        <f t="shared" si="15"/>
        <v>0</v>
      </c>
      <c r="J105" s="7">
        <f t="shared" si="19"/>
        <v>187766.23175812018</v>
      </c>
      <c r="K105" s="1">
        <f t="shared" si="20"/>
        <v>187585.66429762673</v>
      </c>
      <c r="L105" s="2">
        <f t="shared" si="21"/>
        <v>604</v>
      </c>
    </row>
    <row r="106" spans="1:12" x14ac:dyDescent="0.25">
      <c r="A106" s="2">
        <f t="shared" si="16"/>
        <v>105</v>
      </c>
      <c r="B106" s="3">
        <f t="shared" si="11"/>
        <v>49096</v>
      </c>
      <c r="C106" s="4" cm="1">
        <f t="array" ref="C106">IF(A106&lt;=MesesFijo, TIN_Fijo, _xlfn.XLOOKUP(B106, IdxFecha, IdxValor, TIN_Fijo) + Diferencial)</f>
        <v>5.0500000000000003E-2</v>
      </c>
      <c r="D106" s="4">
        <f t="shared" si="12"/>
        <v>4.2083333333333339E-3</v>
      </c>
      <c r="E106" s="6" t="b">
        <f t="shared" si="17"/>
        <v>0</v>
      </c>
      <c r="F106" s="1">
        <f t="shared" si="18"/>
        <v>908.16160855616965</v>
      </c>
      <c r="G106" s="1">
        <f t="shared" si="13"/>
        <v>789.42300391917922</v>
      </c>
      <c r="H106" s="1">
        <f t="shared" si="14"/>
        <v>118.73860463699043</v>
      </c>
      <c r="I106" s="1">
        <f t="shared" si="15"/>
        <v>0</v>
      </c>
      <c r="J106" s="7">
        <f t="shared" si="19"/>
        <v>187585.66429762673</v>
      </c>
      <c r="K106" s="1">
        <f t="shared" si="20"/>
        <v>187466.92569298975</v>
      </c>
      <c r="L106" s="2">
        <f t="shared" si="21"/>
        <v>604</v>
      </c>
    </row>
    <row r="107" spans="1:12" x14ac:dyDescent="0.25">
      <c r="A107" s="2">
        <f t="shared" si="16"/>
        <v>106</v>
      </c>
      <c r="B107" s="3">
        <f t="shared" si="11"/>
        <v>49126</v>
      </c>
      <c r="C107" s="4" cm="1">
        <f t="array" ref="C107">IF(A107&lt;=MesesFijo, TIN_Fijo, _xlfn.XLOOKUP(B107, IdxFecha, IdxValor, TIN_Fijo) + Diferencial)</f>
        <v>4.65E-2</v>
      </c>
      <c r="D107" s="4">
        <f t="shared" si="12"/>
        <v>3.875E-3</v>
      </c>
      <c r="E107" s="6" t="b">
        <f t="shared" si="17"/>
        <v>0</v>
      </c>
      <c r="F107" s="1">
        <f t="shared" si="18"/>
        <v>908.16160855616965</v>
      </c>
      <c r="G107" s="1">
        <f t="shared" si="13"/>
        <v>726.43433706033534</v>
      </c>
      <c r="H107" s="1">
        <f t="shared" si="14"/>
        <v>181.72727149583432</v>
      </c>
      <c r="I107" s="1">
        <f t="shared" si="15"/>
        <v>0</v>
      </c>
      <c r="J107" s="7">
        <f t="shared" si="19"/>
        <v>187466.92569298975</v>
      </c>
      <c r="K107" s="1">
        <f t="shared" si="20"/>
        <v>187285.19842149393</v>
      </c>
      <c r="L107" s="2">
        <f t="shared" si="21"/>
        <v>604</v>
      </c>
    </row>
    <row r="108" spans="1:12" x14ac:dyDescent="0.25">
      <c r="A108" s="2">
        <f t="shared" si="16"/>
        <v>107</v>
      </c>
      <c r="B108" s="3">
        <f t="shared" si="11"/>
        <v>49157</v>
      </c>
      <c r="C108" s="4" cm="1">
        <f t="array" ref="C108">IF(A108&lt;=MesesFijo, TIN_Fijo, _xlfn.XLOOKUP(B108, IdxFecha, IdxValor, TIN_Fijo) + Diferencial)</f>
        <v>5.0500000000000003E-2</v>
      </c>
      <c r="D108" s="4">
        <f t="shared" si="12"/>
        <v>4.2083333333333339E-3</v>
      </c>
      <c r="E108" s="6" t="b">
        <f t="shared" si="17"/>
        <v>0</v>
      </c>
      <c r="F108" s="1">
        <f t="shared" si="18"/>
        <v>908.16160855616965</v>
      </c>
      <c r="G108" s="1">
        <f t="shared" si="13"/>
        <v>788.15854335712038</v>
      </c>
      <c r="H108" s="1">
        <f t="shared" si="14"/>
        <v>120.00306519904927</v>
      </c>
      <c r="I108" s="1">
        <f t="shared" si="15"/>
        <v>0</v>
      </c>
      <c r="J108" s="7">
        <f t="shared" si="19"/>
        <v>187285.19842149393</v>
      </c>
      <c r="K108" s="1">
        <f t="shared" si="20"/>
        <v>187165.19535629489</v>
      </c>
      <c r="L108" s="2">
        <f t="shared" si="21"/>
        <v>604</v>
      </c>
    </row>
    <row r="109" spans="1:12" x14ac:dyDescent="0.25">
      <c r="A109" s="2">
        <f t="shared" si="16"/>
        <v>108</v>
      </c>
      <c r="B109" s="3">
        <f t="shared" si="11"/>
        <v>49188</v>
      </c>
      <c r="C109" s="4" cm="1">
        <f t="array" ref="C109">IF(A109&lt;=MesesFijo, TIN_Fijo, _xlfn.XLOOKUP(B109, IdxFecha, IdxValor, TIN_Fijo) + Diferencial)</f>
        <v>4.65E-2</v>
      </c>
      <c r="D109" s="4">
        <f t="shared" si="12"/>
        <v>3.875E-3</v>
      </c>
      <c r="E109" s="6" t="b">
        <f t="shared" si="17"/>
        <v>0</v>
      </c>
      <c r="F109" s="1">
        <f t="shared" si="18"/>
        <v>908.16160855616965</v>
      </c>
      <c r="G109" s="1">
        <f t="shared" si="13"/>
        <v>725.26513200564273</v>
      </c>
      <c r="H109" s="1">
        <f t="shared" si="14"/>
        <v>182.89647655052693</v>
      </c>
      <c r="I109" s="1">
        <f t="shared" si="15"/>
        <v>0</v>
      </c>
      <c r="J109" s="7">
        <f t="shared" si="19"/>
        <v>187165.19535629489</v>
      </c>
      <c r="K109" s="1">
        <f t="shared" si="20"/>
        <v>186982.29887974437</v>
      </c>
      <c r="L109" s="2">
        <f t="shared" si="21"/>
        <v>604</v>
      </c>
    </row>
    <row r="110" spans="1:12" x14ac:dyDescent="0.25">
      <c r="A110" s="2">
        <f t="shared" si="16"/>
        <v>109</v>
      </c>
      <c r="B110" s="3">
        <f t="shared" si="11"/>
        <v>49218</v>
      </c>
      <c r="C110" s="4" cm="1">
        <f t="array" ref="C110">IF(A110&lt;=MesesFijo, TIN_Fijo, _xlfn.XLOOKUP(B110, IdxFecha, IdxValor, TIN_Fijo) + Diferencial)</f>
        <v>4.0500000000000001E-2</v>
      </c>
      <c r="D110" s="4">
        <f t="shared" si="12"/>
        <v>3.375E-3</v>
      </c>
      <c r="E110" s="6" t="b">
        <f t="shared" si="17"/>
        <v>1</v>
      </c>
      <c r="F110" s="1">
        <f t="shared" si="18"/>
        <v>907.24165604261816</v>
      </c>
      <c r="G110" s="1">
        <f t="shared" si="13"/>
        <v>631.0652587191372</v>
      </c>
      <c r="H110" s="1">
        <f t="shared" si="14"/>
        <v>276.17639732348096</v>
      </c>
      <c r="I110" s="1">
        <f t="shared" si="15"/>
        <v>0</v>
      </c>
      <c r="J110" s="7">
        <f t="shared" si="19"/>
        <v>186982.29887974437</v>
      </c>
      <c r="K110" s="1">
        <f t="shared" si="20"/>
        <v>186706.12248242088</v>
      </c>
      <c r="L110" s="2">
        <f t="shared" si="21"/>
        <v>353</v>
      </c>
    </row>
    <row r="111" spans="1:12" x14ac:dyDescent="0.25">
      <c r="A111" s="2">
        <f t="shared" si="16"/>
        <v>110</v>
      </c>
      <c r="B111" s="3">
        <f t="shared" si="11"/>
        <v>49249</v>
      </c>
      <c r="C111" s="4" cm="1">
        <f t="array" ref="C111">IF(A111&lt;=MesesFijo, TIN_Fijo, _xlfn.XLOOKUP(B111, IdxFecha, IdxValor, TIN_Fijo) + Diferencial)</f>
        <v>3.6500000000000005E-2</v>
      </c>
      <c r="D111" s="4">
        <f t="shared" si="12"/>
        <v>3.0416666666666669E-3</v>
      </c>
      <c r="E111" s="6" t="b">
        <f t="shared" si="17"/>
        <v>0</v>
      </c>
      <c r="F111" s="1">
        <f t="shared" si="18"/>
        <v>907.24165604261816</v>
      </c>
      <c r="G111" s="1">
        <f t="shared" si="13"/>
        <v>567.89778921736354</v>
      </c>
      <c r="H111" s="1">
        <f t="shared" si="14"/>
        <v>339.34386682525462</v>
      </c>
      <c r="I111" s="1">
        <f t="shared" si="15"/>
        <v>0</v>
      </c>
      <c r="J111" s="7">
        <f t="shared" si="19"/>
        <v>186706.12248242088</v>
      </c>
      <c r="K111" s="1">
        <f t="shared" si="20"/>
        <v>186366.77861559563</v>
      </c>
      <c r="L111" s="2">
        <f t="shared" si="21"/>
        <v>353</v>
      </c>
    </row>
    <row r="112" spans="1:12" x14ac:dyDescent="0.25">
      <c r="A112" s="2">
        <f t="shared" si="16"/>
        <v>111</v>
      </c>
      <c r="B112" s="3">
        <f t="shared" si="11"/>
        <v>49279</v>
      </c>
      <c r="C112" s="4" cm="1">
        <f t="array" ref="C112">IF(A112&lt;=MesesFijo, TIN_Fijo, _xlfn.XLOOKUP(B112, IdxFecha, IdxValor, TIN_Fijo) + Diferencial)</f>
        <v>4.0500000000000001E-2</v>
      </c>
      <c r="D112" s="4">
        <f t="shared" si="12"/>
        <v>3.375E-3</v>
      </c>
      <c r="E112" s="6" t="b">
        <f t="shared" si="17"/>
        <v>0</v>
      </c>
      <c r="F112" s="1">
        <f t="shared" si="18"/>
        <v>907.24165604261816</v>
      </c>
      <c r="G112" s="1">
        <f t="shared" si="13"/>
        <v>628.9878778276352</v>
      </c>
      <c r="H112" s="1">
        <f t="shared" si="14"/>
        <v>278.25377821498296</v>
      </c>
      <c r="I112" s="1">
        <f t="shared" si="15"/>
        <v>0</v>
      </c>
      <c r="J112" s="7">
        <f t="shared" si="19"/>
        <v>186366.77861559563</v>
      </c>
      <c r="K112" s="1">
        <f t="shared" si="20"/>
        <v>186088.52483738065</v>
      </c>
      <c r="L112" s="2">
        <f t="shared" si="21"/>
        <v>353</v>
      </c>
    </row>
    <row r="113" spans="1:12" x14ac:dyDescent="0.25">
      <c r="A113" s="2">
        <f t="shared" si="16"/>
        <v>112</v>
      </c>
      <c r="B113" s="3">
        <f t="shared" si="11"/>
        <v>49310</v>
      </c>
      <c r="C113" s="4" cm="1">
        <f t="array" ref="C113">IF(A113&lt;=MesesFijo, TIN_Fijo, _xlfn.XLOOKUP(B113, IdxFecha, IdxValor, TIN_Fijo) + Diferencial)</f>
        <v>3.6500000000000005E-2</v>
      </c>
      <c r="D113" s="4">
        <f t="shared" si="12"/>
        <v>3.0416666666666669E-3</v>
      </c>
      <c r="E113" s="6" t="b">
        <f t="shared" si="17"/>
        <v>0</v>
      </c>
      <c r="F113" s="1">
        <f t="shared" si="18"/>
        <v>907.24165604261816</v>
      </c>
      <c r="G113" s="1">
        <f t="shared" si="13"/>
        <v>566.01926304703284</v>
      </c>
      <c r="H113" s="1">
        <f t="shared" si="14"/>
        <v>341.22239299558532</v>
      </c>
      <c r="I113" s="1">
        <f t="shared" si="15"/>
        <v>0</v>
      </c>
      <c r="J113" s="7">
        <f t="shared" si="19"/>
        <v>186088.52483738065</v>
      </c>
      <c r="K113" s="1">
        <f t="shared" si="20"/>
        <v>185747.30244438507</v>
      </c>
      <c r="L113" s="2">
        <f t="shared" si="21"/>
        <v>353</v>
      </c>
    </row>
    <row r="114" spans="1:12" x14ac:dyDescent="0.25">
      <c r="A114" s="2">
        <f t="shared" si="16"/>
        <v>113</v>
      </c>
      <c r="B114" s="3">
        <f t="shared" si="11"/>
        <v>49341</v>
      </c>
      <c r="C114" s="4" cm="1">
        <f t="array" ref="C114">IF(A114&lt;=MesesFijo, TIN_Fijo, _xlfn.XLOOKUP(B114, IdxFecha, IdxValor, TIN_Fijo) + Diferencial)</f>
        <v>4.0500000000000001E-2</v>
      </c>
      <c r="D114" s="4">
        <f t="shared" si="12"/>
        <v>3.375E-3</v>
      </c>
      <c r="E114" s="6" t="b">
        <f t="shared" si="17"/>
        <v>0</v>
      </c>
      <c r="F114" s="1">
        <f t="shared" si="18"/>
        <v>907.24165604261816</v>
      </c>
      <c r="G114" s="1">
        <f t="shared" si="13"/>
        <v>626.89714574979962</v>
      </c>
      <c r="H114" s="1">
        <f t="shared" si="14"/>
        <v>280.34451029281854</v>
      </c>
      <c r="I114" s="1">
        <f t="shared" si="15"/>
        <v>0</v>
      </c>
      <c r="J114" s="7">
        <f t="shared" si="19"/>
        <v>185747.30244438507</v>
      </c>
      <c r="K114" s="1">
        <f t="shared" si="20"/>
        <v>185466.95793409226</v>
      </c>
      <c r="L114" s="2">
        <f t="shared" si="21"/>
        <v>353</v>
      </c>
    </row>
    <row r="115" spans="1:12" x14ac:dyDescent="0.25">
      <c r="A115" s="2">
        <f t="shared" si="16"/>
        <v>114</v>
      </c>
      <c r="B115" s="3">
        <f t="shared" si="11"/>
        <v>49369</v>
      </c>
      <c r="C115" s="4" cm="1">
        <f t="array" ref="C115">IF(A115&lt;=MesesFijo, TIN_Fijo, _xlfn.XLOOKUP(B115, IdxFecha, IdxValor, TIN_Fijo) + Diferencial)</f>
        <v>3.6500000000000005E-2</v>
      </c>
      <c r="D115" s="4">
        <f t="shared" si="12"/>
        <v>3.0416666666666669E-3</v>
      </c>
      <c r="E115" s="6" t="b">
        <f t="shared" si="17"/>
        <v>0</v>
      </c>
      <c r="F115" s="1">
        <f t="shared" si="18"/>
        <v>907.24165604261816</v>
      </c>
      <c r="G115" s="1">
        <f t="shared" si="13"/>
        <v>564.12866371619737</v>
      </c>
      <c r="H115" s="1">
        <f t="shared" si="14"/>
        <v>343.11299232642079</v>
      </c>
      <c r="I115" s="1">
        <f t="shared" si="15"/>
        <v>0</v>
      </c>
      <c r="J115" s="7">
        <f t="shared" si="19"/>
        <v>185466.95793409226</v>
      </c>
      <c r="K115" s="1">
        <f t="shared" si="20"/>
        <v>185123.84494176586</v>
      </c>
      <c r="L115" s="2">
        <f t="shared" si="21"/>
        <v>353</v>
      </c>
    </row>
    <row r="116" spans="1:12" x14ac:dyDescent="0.25">
      <c r="A116" s="2">
        <f t="shared" si="16"/>
        <v>115</v>
      </c>
      <c r="B116" s="3">
        <f t="shared" si="11"/>
        <v>49400</v>
      </c>
      <c r="C116" s="4" cm="1">
        <f t="array" ref="C116">IF(A116&lt;=MesesFijo, TIN_Fijo, _xlfn.XLOOKUP(B116, IdxFecha, IdxValor, TIN_Fijo) + Diferencial)</f>
        <v>4.0500000000000001E-2</v>
      </c>
      <c r="D116" s="4">
        <f t="shared" si="12"/>
        <v>3.375E-3</v>
      </c>
      <c r="E116" s="6" t="b">
        <f t="shared" si="17"/>
        <v>0</v>
      </c>
      <c r="F116" s="1">
        <f t="shared" si="18"/>
        <v>907.24165604261816</v>
      </c>
      <c r="G116" s="1">
        <f t="shared" si="13"/>
        <v>624.79297667845981</v>
      </c>
      <c r="H116" s="1">
        <f t="shared" si="14"/>
        <v>282.44867936415835</v>
      </c>
      <c r="I116" s="1">
        <f t="shared" si="15"/>
        <v>0</v>
      </c>
      <c r="J116" s="7">
        <f t="shared" si="19"/>
        <v>185123.84494176586</v>
      </c>
      <c r="K116" s="1">
        <f t="shared" si="20"/>
        <v>184841.39626240169</v>
      </c>
      <c r="L116" s="2">
        <f t="shared" si="21"/>
        <v>353</v>
      </c>
    </row>
    <row r="117" spans="1:12" x14ac:dyDescent="0.25">
      <c r="A117" s="2">
        <f t="shared" si="16"/>
        <v>116</v>
      </c>
      <c r="B117" s="3">
        <f t="shared" si="11"/>
        <v>49430</v>
      </c>
      <c r="C117" s="4" cm="1">
        <f t="array" ref="C117">IF(A117&lt;=MesesFijo, TIN_Fijo, _xlfn.XLOOKUP(B117, IdxFecha, IdxValor, TIN_Fijo) + Diferencial)</f>
        <v>3.6500000000000005E-2</v>
      </c>
      <c r="D117" s="4">
        <f t="shared" si="12"/>
        <v>3.0416666666666669E-3</v>
      </c>
      <c r="E117" s="6" t="b">
        <f t="shared" si="17"/>
        <v>0</v>
      </c>
      <c r="F117" s="1">
        <f t="shared" si="18"/>
        <v>907.24165604261816</v>
      </c>
      <c r="G117" s="1">
        <f t="shared" si="13"/>
        <v>562.22591363147183</v>
      </c>
      <c r="H117" s="1">
        <f t="shared" si="14"/>
        <v>345.01574241114633</v>
      </c>
      <c r="I117" s="1">
        <f t="shared" si="15"/>
        <v>0</v>
      </c>
      <c r="J117" s="7">
        <f t="shared" si="19"/>
        <v>184841.39626240169</v>
      </c>
      <c r="K117" s="1">
        <f t="shared" si="20"/>
        <v>184496.38051999055</v>
      </c>
      <c r="L117" s="2">
        <f t="shared" si="21"/>
        <v>353</v>
      </c>
    </row>
    <row r="118" spans="1:12" x14ac:dyDescent="0.25">
      <c r="A118" s="2">
        <f t="shared" si="16"/>
        <v>117</v>
      </c>
      <c r="B118" s="3">
        <f t="shared" si="11"/>
        <v>49461</v>
      </c>
      <c r="C118" s="4" cm="1">
        <f t="array" ref="C118">IF(A118&lt;=MesesFijo, TIN_Fijo, _xlfn.XLOOKUP(B118, IdxFecha, IdxValor, TIN_Fijo) + Diferencial)</f>
        <v>4.0500000000000001E-2</v>
      </c>
      <c r="D118" s="4">
        <f t="shared" si="12"/>
        <v>3.375E-3</v>
      </c>
      <c r="E118" s="6" t="b">
        <f t="shared" si="17"/>
        <v>0</v>
      </c>
      <c r="F118" s="1">
        <f t="shared" si="18"/>
        <v>907.24165604261816</v>
      </c>
      <c r="G118" s="1">
        <f t="shared" si="13"/>
        <v>622.67528425496812</v>
      </c>
      <c r="H118" s="1">
        <f t="shared" si="14"/>
        <v>284.56637178765004</v>
      </c>
      <c r="I118" s="1">
        <f t="shared" si="15"/>
        <v>0</v>
      </c>
      <c r="J118" s="7">
        <f t="shared" si="19"/>
        <v>184496.38051999055</v>
      </c>
      <c r="K118" s="1">
        <f t="shared" si="20"/>
        <v>184211.81414820289</v>
      </c>
      <c r="L118" s="2">
        <f t="shared" si="21"/>
        <v>353</v>
      </c>
    </row>
    <row r="119" spans="1:12" x14ac:dyDescent="0.25">
      <c r="A119" s="2">
        <f t="shared" si="16"/>
        <v>118</v>
      </c>
      <c r="B119" s="3">
        <f t="shared" si="11"/>
        <v>49491</v>
      </c>
      <c r="C119" s="4" cm="1">
        <f t="array" ref="C119">IF(A119&lt;=MesesFijo, TIN_Fijo, _xlfn.XLOOKUP(B119, IdxFecha, IdxValor, TIN_Fijo) + Diferencial)</f>
        <v>3.6500000000000005E-2</v>
      </c>
      <c r="D119" s="4">
        <f t="shared" si="12"/>
        <v>3.0416666666666669E-3</v>
      </c>
      <c r="E119" s="6" t="b">
        <f t="shared" si="17"/>
        <v>0</v>
      </c>
      <c r="F119" s="1">
        <f t="shared" si="18"/>
        <v>907.24165604261816</v>
      </c>
      <c r="G119" s="1">
        <f t="shared" si="13"/>
        <v>560.31093470078383</v>
      </c>
      <c r="H119" s="1">
        <f t="shared" si="14"/>
        <v>346.93072134183433</v>
      </c>
      <c r="I119" s="1">
        <f t="shared" si="15"/>
        <v>0</v>
      </c>
      <c r="J119" s="7">
        <f t="shared" si="19"/>
        <v>184211.81414820289</v>
      </c>
      <c r="K119" s="1">
        <f t="shared" si="20"/>
        <v>183864.88342686105</v>
      </c>
      <c r="L119" s="2">
        <f t="shared" si="21"/>
        <v>353</v>
      </c>
    </row>
    <row r="120" spans="1:12" x14ac:dyDescent="0.25">
      <c r="A120" s="2">
        <f t="shared" si="16"/>
        <v>119</v>
      </c>
      <c r="B120" s="3">
        <f t="shared" si="11"/>
        <v>49522</v>
      </c>
      <c r="C120" s="4" cm="1">
        <f t="array" ref="C120">IF(A120&lt;=MesesFijo, TIN_Fijo, _xlfn.XLOOKUP(B120, IdxFecha, IdxValor, TIN_Fijo) + Diferencial)</f>
        <v>4.0500000000000001E-2</v>
      </c>
      <c r="D120" s="4">
        <f t="shared" si="12"/>
        <v>3.375E-3</v>
      </c>
      <c r="E120" s="6" t="b">
        <f t="shared" si="17"/>
        <v>0</v>
      </c>
      <c r="F120" s="1">
        <f t="shared" si="18"/>
        <v>907.24165604261816</v>
      </c>
      <c r="G120" s="1">
        <f t="shared" si="13"/>
        <v>620.54398156565605</v>
      </c>
      <c r="H120" s="1">
        <f t="shared" si="14"/>
        <v>286.69767447696211</v>
      </c>
      <c r="I120" s="1">
        <f t="shared" si="15"/>
        <v>0</v>
      </c>
      <c r="J120" s="7">
        <f t="shared" si="19"/>
        <v>183864.88342686105</v>
      </c>
      <c r="K120" s="1">
        <f t="shared" si="20"/>
        <v>183578.1857523841</v>
      </c>
      <c r="L120" s="2">
        <f t="shared" si="21"/>
        <v>353</v>
      </c>
    </row>
    <row r="121" spans="1:12" x14ac:dyDescent="0.25">
      <c r="A121" s="2">
        <f t="shared" si="16"/>
        <v>120</v>
      </c>
      <c r="B121" s="3">
        <f t="shared" si="11"/>
        <v>49553</v>
      </c>
      <c r="C121" s="4" cm="1">
        <f t="array" ref="C121">IF(A121&lt;=MesesFijo, TIN_Fijo, _xlfn.XLOOKUP(B121, IdxFecha, IdxValor, TIN_Fijo) + Diferencial)</f>
        <v>3.6500000000000005E-2</v>
      </c>
      <c r="D121" s="4">
        <f t="shared" si="12"/>
        <v>3.0416666666666669E-3</v>
      </c>
      <c r="E121" s="6" t="b">
        <f t="shared" si="17"/>
        <v>0</v>
      </c>
      <c r="F121" s="1">
        <f t="shared" si="18"/>
        <v>907.24165604261816</v>
      </c>
      <c r="G121" s="1">
        <f t="shared" si="13"/>
        <v>558.3836483301684</v>
      </c>
      <c r="H121" s="1">
        <f t="shared" si="14"/>
        <v>348.85800771244976</v>
      </c>
      <c r="I121" s="1">
        <f t="shared" si="15"/>
        <v>0</v>
      </c>
      <c r="J121" s="7">
        <f t="shared" si="19"/>
        <v>183578.1857523841</v>
      </c>
      <c r="K121" s="1">
        <f t="shared" si="20"/>
        <v>183229.32774467167</v>
      </c>
      <c r="L121" s="2">
        <f t="shared" si="21"/>
        <v>353</v>
      </c>
    </row>
    <row r="122" spans="1:12" x14ac:dyDescent="0.25">
      <c r="A122" s="2">
        <f t="shared" si="16"/>
        <v>121</v>
      </c>
      <c r="B122" s="3">
        <f t="shared" si="11"/>
        <v>49583</v>
      </c>
      <c r="C122" s="4" cm="1">
        <f t="array" ref="C122">IF(A122&lt;=MesesFijo, TIN_Fijo, _xlfn.XLOOKUP(B122, IdxFecha, IdxValor, TIN_Fijo) + Diferencial)</f>
        <v>4.5499999999999999E-2</v>
      </c>
      <c r="D122" s="4">
        <f t="shared" si="12"/>
        <v>3.7916666666666667E-3</v>
      </c>
      <c r="E122" s="6" t="b">
        <f t="shared" si="17"/>
        <v>1</v>
      </c>
      <c r="F122" s="1">
        <f t="shared" si="18"/>
        <v>906.75224076983</v>
      </c>
      <c r="G122" s="1">
        <f t="shared" si="13"/>
        <v>694.74453436521344</v>
      </c>
      <c r="H122" s="1">
        <f t="shared" si="14"/>
        <v>212.00770640461656</v>
      </c>
      <c r="I122" s="1">
        <f t="shared" si="15"/>
        <v>0</v>
      </c>
      <c r="J122" s="7">
        <f t="shared" si="19"/>
        <v>183229.32774467167</v>
      </c>
      <c r="K122" s="1">
        <f t="shared" si="20"/>
        <v>183017.32003826706</v>
      </c>
      <c r="L122" s="2">
        <f t="shared" si="21"/>
        <v>384</v>
      </c>
    </row>
    <row r="123" spans="1:12" x14ac:dyDescent="0.25">
      <c r="A123" s="2">
        <f t="shared" si="16"/>
        <v>122</v>
      </c>
      <c r="B123" s="3">
        <f t="shared" si="11"/>
        <v>49614</v>
      </c>
      <c r="C123" s="4" cm="1">
        <f t="array" ref="C123">IF(A123&lt;=MesesFijo, TIN_Fijo, _xlfn.XLOOKUP(B123, IdxFecha, IdxValor, TIN_Fijo) + Diferencial)</f>
        <v>4.1499999999999988E-2</v>
      </c>
      <c r="D123" s="4">
        <f t="shared" si="12"/>
        <v>3.4583333333333324E-3</v>
      </c>
      <c r="E123" s="6" t="b">
        <f t="shared" si="17"/>
        <v>0</v>
      </c>
      <c r="F123" s="1">
        <f t="shared" si="18"/>
        <v>906.75224076983</v>
      </c>
      <c r="G123" s="1">
        <f t="shared" si="13"/>
        <v>632.93489846567343</v>
      </c>
      <c r="H123" s="1">
        <f t="shared" si="14"/>
        <v>273.81734230415657</v>
      </c>
      <c r="I123" s="1">
        <f t="shared" si="15"/>
        <v>0</v>
      </c>
      <c r="J123" s="7">
        <f t="shared" si="19"/>
        <v>183017.32003826706</v>
      </c>
      <c r="K123" s="1">
        <f t="shared" si="20"/>
        <v>182743.5026959629</v>
      </c>
      <c r="L123" s="2">
        <f t="shared" si="21"/>
        <v>384</v>
      </c>
    </row>
    <row r="124" spans="1:12" x14ac:dyDescent="0.25">
      <c r="A124" s="2">
        <f t="shared" si="16"/>
        <v>123</v>
      </c>
      <c r="B124" s="3">
        <f t="shared" si="11"/>
        <v>49644</v>
      </c>
      <c r="C124" s="4" cm="1">
        <f t="array" ref="C124">IF(A124&lt;=MesesFijo, TIN_Fijo, _xlfn.XLOOKUP(B124, IdxFecha, IdxValor, TIN_Fijo) + Diferencial)</f>
        <v>4.5499999999999999E-2</v>
      </c>
      <c r="D124" s="4">
        <f t="shared" si="12"/>
        <v>3.7916666666666667E-3</v>
      </c>
      <c r="E124" s="6" t="b">
        <f t="shared" si="17"/>
        <v>0</v>
      </c>
      <c r="F124" s="1">
        <f t="shared" si="18"/>
        <v>906.75224076983</v>
      </c>
      <c r="G124" s="1">
        <f t="shared" si="13"/>
        <v>692.90244772219273</v>
      </c>
      <c r="H124" s="1">
        <f t="shared" si="14"/>
        <v>213.84979304763726</v>
      </c>
      <c r="I124" s="1">
        <f t="shared" si="15"/>
        <v>0</v>
      </c>
      <c r="J124" s="7">
        <f t="shared" si="19"/>
        <v>182743.5026959629</v>
      </c>
      <c r="K124" s="1">
        <f t="shared" si="20"/>
        <v>182529.65290291526</v>
      </c>
      <c r="L124" s="2">
        <f t="shared" si="21"/>
        <v>384</v>
      </c>
    </row>
    <row r="125" spans="1:12" x14ac:dyDescent="0.25">
      <c r="A125" s="2">
        <f t="shared" si="16"/>
        <v>124</v>
      </c>
      <c r="B125" s="3">
        <f t="shared" si="11"/>
        <v>49675</v>
      </c>
      <c r="C125" s="4" cm="1">
        <f t="array" ref="C125">IF(A125&lt;=MesesFijo, TIN_Fijo, _xlfn.XLOOKUP(B125, IdxFecha, IdxValor, TIN_Fijo) + Diferencial)</f>
        <v>4.1499999999999988E-2</v>
      </c>
      <c r="D125" s="4">
        <f t="shared" si="12"/>
        <v>3.4583333333333324E-3</v>
      </c>
      <c r="E125" s="6" t="b">
        <f t="shared" si="17"/>
        <v>0</v>
      </c>
      <c r="F125" s="1">
        <f t="shared" si="18"/>
        <v>906.75224076983</v>
      </c>
      <c r="G125" s="1">
        <f t="shared" si="13"/>
        <v>631.24838295591508</v>
      </c>
      <c r="H125" s="1">
        <f t="shared" si="14"/>
        <v>275.50385781391492</v>
      </c>
      <c r="I125" s="1">
        <f t="shared" si="15"/>
        <v>0</v>
      </c>
      <c r="J125" s="7">
        <f t="shared" si="19"/>
        <v>182529.65290291526</v>
      </c>
      <c r="K125" s="1">
        <f t="shared" si="20"/>
        <v>182254.14904510134</v>
      </c>
      <c r="L125" s="2">
        <f t="shared" si="21"/>
        <v>384</v>
      </c>
    </row>
    <row r="126" spans="1:12" x14ac:dyDescent="0.25">
      <c r="A126" s="2">
        <f t="shared" si="16"/>
        <v>125</v>
      </c>
      <c r="B126" s="3">
        <f t="shared" si="11"/>
        <v>49706</v>
      </c>
      <c r="C126" s="4" cm="1">
        <f t="array" ref="C126">IF(A126&lt;=MesesFijo, TIN_Fijo, _xlfn.XLOOKUP(B126, IdxFecha, IdxValor, TIN_Fijo) + Diferencial)</f>
        <v>4.5499999999999999E-2</v>
      </c>
      <c r="D126" s="4">
        <f t="shared" si="12"/>
        <v>3.7916666666666667E-3</v>
      </c>
      <c r="E126" s="6" t="b">
        <f t="shared" si="17"/>
        <v>0</v>
      </c>
      <c r="F126" s="1">
        <f t="shared" si="18"/>
        <v>906.75224076983</v>
      </c>
      <c r="G126" s="1">
        <f t="shared" si="13"/>
        <v>691.04698179600928</v>
      </c>
      <c r="H126" s="1">
        <f t="shared" si="14"/>
        <v>215.70525897382072</v>
      </c>
      <c r="I126" s="1">
        <f t="shared" si="15"/>
        <v>0</v>
      </c>
      <c r="J126" s="7">
        <f t="shared" si="19"/>
        <v>182254.14904510134</v>
      </c>
      <c r="K126" s="1">
        <f t="shared" si="20"/>
        <v>182038.44378612752</v>
      </c>
      <c r="L126" s="2">
        <f t="shared" si="21"/>
        <v>384</v>
      </c>
    </row>
    <row r="127" spans="1:12" x14ac:dyDescent="0.25">
      <c r="A127" s="2">
        <f t="shared" si="16"/>
        <v>126</v>
      </c>
      <c r="B127" s="3">
        <f t="shared" si="11"/>
        <v>49735</v>
      </c>
      <c r="C127" s="4" cm="1">
        <f t="array" ref="C127">IF(A127&lt;=MesesFijo, TIN_Fijo, _xlfn.XLOOKUP(B127, IdxFecha, IdxValor, TIN_Fijo) + Diferencial)</f>
        <v>4.1499999999999988E-2</v>
      </c>
      <c r="D127" s="4">
        <f t="shared" si="12"/>
        <v>3.4583333333333324E-3</v>
      </c>
      <c r="E127" s="6" t="b">
        <f t="shared" si="17"/>
        <v>0</v>
      </c>
      <c r="F127" s="1">
        <f t="shared" si="18"/>
        <v>906.75224076983</v>
      </c>
      <c r="G127" s="1">
        <f t="shared" si="13"/>
        <v>629.54961809369081</v>
      </c>
      <c r="H127" s="1">
        <f t="shared" si="14"/>
        <v>277.20262267613919</v>
      </c>
      <c r="I127" s="1">
        <f t="shared" si="15"/>
        <v>0</v>
      </c>
      <c r="J127" s="7">
        <f t="shared" si="19"/>
        <v>182038.44378612752</v>
      </c>
      <c r="K127" s="1">
        <f t="shared" si="20"/>
        <v>181761.24116345137</v>
      </c>
      <c r="L127" s="2">
        <f t="shared" si="21"/>
        <v>384</v>
      </c>
    </row>
    <row r="128" spans="1:12" x14ac:dyDescent="0.25">
      <c r="A128" s="2">
        <f t="shared" si="16"/>
        <v>127</v>
      </c>
      <c r="B128" s="3">
        <f t="shared" si="11"/>
        <v>49766</v>
      </c>
      <c r="C128" s="4" cm="1">
        <f t="array" ref="C128">IF(A128&lt;=MesesFijo, TIN_Fijo, _xlfn.XLOOKUP(B128, IdxFecha, IdxValor, TIN_Fijo) + Diferencial)</f>
        <v>4.5499999999999999E-2</v>
      </c>
      <c r="D128" s="4">
        <f t="shared" si="12"/>
        <v>3.7916666666666667E-3</v>
      </c>
      <c r="E128" s="6" t="b">
        <f t="shared" si="17"/>
        <v>0</v>
      </c>
      <c r="F128" s="1">
        <f t="shared" si="18"/>
        <v>906.75224076983</v>
      </c>
      <c r="G128" s="1">
        <f t="shared" si="13"/>
        <v>689.17803941141983</v>
      </c>
      <c r="H128" s="1">
        <f t="shared" si="14"/>
        <v>217.57420135841016</v>
      </c>
      <c r="I128" s="1">
        <f t="shared" si="15"/>
        <v>0</v>
      </c>
      <c r="J128" s="7">
        <f t="shared" si="19"/>
        <v>181761.24116345137</v>
      </c>
      <c r="K128" s="1">
        <f t="shared" si="20"/>
        <v>181543.66696209295</v>
      </c>
      <c r="L128" s="2">
        <f t="shared" si="21"/>
        <v>384</v>
      </c>
    </row>
    <row r="129" spans="1:12" x14ac:dyDescent="0.25">
      <c r="A129" s="2">
        <f t="shared" si="16"/>
        <v>128</v>
      </c>
      <c r="B129" s="3">
        <f t="shared" si="11"/>
        <v>49796</v>
      </c>
      <c r="C129" s="4" cm="1">
        <f t="array" ref="C129">IF(A129&lt;=MesesFijo, TIN_Fijo, _xlfn.XLOOKUP(B129, IdxFecha, IdxValor, TIN_Fijo) + Diferencial)</f>
        <v>4.1499999999999988E-2</v>
      </c>
      <c r="D129" s="4">
        <f t="shared" si="12"/>
        <v>3.4583333333333324E-3</v>
      </c>
      <c r="E129" s="6" t="b">
        <f t="shared" si="17"/>
        <v>0</v>
      </c>
      <c r="F129" s="1">
        <f t="shared" si="18"/>
        <v>906.75224076983</v>
      </c>
      <c r="G129" s="1">
        <f t="shared" si="13"/>
        <v>627.83851491057123</v>
      </c>
      <c r="H129" s="1">
        <f t="shared" si="14"/>
        <v>278.91372585925876</v>
      </c>
      <c r="I129" s="1">
        <f t="shared" si="15"/>
        <v>0</v>
      </c>
      <c r="J129" s="7">
        <f t="shared" si="19"/>
        <v>181543.66696209295</v>
      </c>
      <c r="K129" s="1">
        <f t="shared" si="20"/>
        <v>181264.75323623369</v>
      </c>
      <c r="L129" s="2">
        <f t="shared" si="21"/>
        <v>384</v>
      </c>
    </row>
    <row r="130" spans="1:12" x14ac:dyDescent="0.25">
      <c r="A130" s="2">
        <f t="shared" si="16"/>
        <v>129</v>
      </c>
      <c r="B130" s="3">
        <f t="shared" ref="B130:B193" si="22">EDATE(Firma, A130-1)</f>
        <v>49827</v>
      </c>
      <c r="C130" s="4" cm="1">
        <f t="array" ref="C130">IF(A130&lt;=MesesFijo, TIN_Fijo, _xlfn.XLOOKUP(B130, IdxFecha, IdxValor, TIN_Fijo) + Diferencial)</f>
        <v>4.5499999999999999E-2</v>
      </c>
      <c r="D130" s="4">
        <f t="shared" ref="D130:D193" si="23">C130/12</f>
        <v>3.7916666666666667E-3</v>
      </c>
      <c r="E130" s="6" t="b">
        <f t="shared" si="17"/>
        <v>0</v>
      </c>
      <c r="F130" s="1">
        <f t="shared" si="18"/>
        <v>906.75224076983</v>
      </c>
      <c r="G130" s="1">
        <f t="shared" ref="G130:G193" si="24">IF(J130&lt;=0,0,J130*D130)</f>
        <v>687.2955226873861</v>
      </c>
      <c r="H130" s="1">
        <f t="shared" ref="H130:H193" si="25">IF(J130&lt;=0,0,F130-G130)</f>
        <v>219.4567180824439</v>
      </c>
      <c r="I130" s="1">
        <f t="shared" ref="I130:I193" si="26">IF(J130&lt;=0,0,IFERROR(SUMIFS(ExtrasImp, ExtrasFecha, B130), 0))</f>
        <v>0</v>
      </c>
      <c r="J130" s="7">
        <f t="shared" si="19"/>
        <v>181264.75323623369</v>
      </c>
      <c r="K130" s="1">
        <f t="shared" si="20"/>
        <v>181045.29651815124</v>
      </c>
      <c r="L130" s="2">
        <f t="shared" si="21"/>
        <v>384</v>
      </c>
    </row>
    <row r="131" spans="1:12" x14ac:dyDescent="0.25">
      <c r="A131" s="2">
        <f t="shared" ref="A131:A194" si="27">A130+1</f>
        <v>130</v>
      </c>
      <c r="B131" s="3">
        <f t="shared" si="22"/>
        <v>49857</v>
      </c>
      <c r="C131" s="4" cm="1">
        <f t="array" ref="C131">IF(A131&lt;=MesesFijo, TIN_Fijo, _xlfn.XLOOKUP(B131, IdxFecha, IdxValor, TIN_Fijo) + Diferencial)</f>
        <v>4.1499999999999988E-2</v>
      </c>
      <c r="D131" s="4">
        <f t="shared" si="23"/>
        <v>3.4583333333333324E-3</v>
      </c>
      <c r="E131" s="6" t="b">
        <f t="shared" ref="E131:E194" si="28">IF(A131=1,TRUE, IF(A131=MesesFijo+1, TRUE, IF(A131&gt;MesesFijo, MOD(A131-MesesFijo-1, RevMeses)=0, FALSE)))</f>
        <v>0</v>
      </c>
      <c r="F131" s="1">
        <f t="shared" ref="F131:F194" si="29">IF(J131&lt;=0,0,IF(E131, -PMT(D131, L131, J131), F130))</f>
        <v>906.75224076983</v>
      </c>
      <c r="G131" s="1">
        <f t="shared" si="24"/>
        <v>626.11498379193949</v>
      </c>
      <c r="H131" s="1">
        <f t="shared" si="25"/>
        <v>280.6372569778905</v>
      </c>
      <c r="I131" s="1">
        <f t="shared" si="26"/>
        <v>0</v>
      </c>
      <c r="J131" s="7">
        <f t="shared" ref="J131:J194" si="30">K130</f>
        <v>181045.29651815124</v>
      </c>
      <c r="K131" s="1">
        <f t="shared" ref="K131:K194" si="31">MAX(0, J131-H131-I131)</f>
        <v>180764.65926117334</v>
      </c>
      <c r="L131" s="2">
        <f t="shared" ref="L131:L194" si="32">IF(J131&lt;=0,0,IF(A131=1, PlazoMeses, IF(E131, IF(ModoAnt="Reducir plazo", ROUNDUP(NPER(D131, -F130, J131), 0), PlazoMeses-A131+1), L130)))</f>
        <v>384</v>
      </c>
    </row>
    <row r="132" spans="1:12" x14ac:dyDescent="0.25">
      <c r="A132" s="2">
        <f t="shared" si="27"/>
        <v>131</v>
      </c>
      <c r="B132" s="3">
        <f t="shared" si="22"/>
        <v>49888</v>
      </c>
      <c r="C132" s="4" cm="1">
        <f t="array" ref="C132">IF(A132&lt;=MesesFijo, TIN_Fijo, _xlfn.XLOOKUP(B132, IdxFecha, IdxValor, TIN_Fijo) + Diferencial)</f>
        <v>4.5499999999999999E-2</v>
      </c>
      <c r="D132" s="4">
        <f t="shared" si="23"/>
        <v>3.7916666666666667E-3</v>
      </c>
      <c r="E132" s="6" t="b">
        <f t="shared" si="28"/>
        <v>0</v>
      </c>
      <c r="F132" s="1">
        <f t="shared" si="29"/>
        <v>906.75224076983</v>
      </c>
      <c r="G132" s="1">
        <f t="shared" si="24"/>
        <v>685.39933303194891</v>
      </c>
      <c r="H132" s="1">
        <f t="shared" si="25"/>
        <v>221.35290773788108</v>
      </c>
      <c r="I132" s="1">
        <f t="shared" si="26"/>
        <v>0</v>
      </c>
      <c r="J132" s="7">
        <f t="shared" si="30"/>
        <v>180764.65926117334</v>
      </c>
      <c r="K132" s="1">
        <f t="shared" si="31"/>
        <v>180543.30635343544</v>
      </c>
      <c r="L132" s="2">
        <f t="shared" si="32"/>
        <v>384</v>
      </c>
    </row>
    <row r="133" spans="1:12" x14ac:dyDescent="0.25">
      <c r="A133" s="2">
        <f t="shared" si="27"/>
        <v>132</v>
      </c>
      <c r="B133" s="3">
        <f t="shared" si="22"/>
        <v>49919</v>
      </c>
      <c r="C133" s="4" cm="1">
        <f t="array" ref="C133">IF(A133&lt;=MesesFijo, TIN_Fijo, _xlfn.XLOOKUP(B133, IdxFecha, IdxValor, TIN_Fijo) + Diferencial)</f>
        <v>4.1499999999999988E-2</v>
      </c>
      <c r="D133" s="4">
        <f t="shared" si="23"/>
        <v>3.4583333333333324E-3</v>
      </c>
      <c r="E133" s="6" t="b">
        <f t="shared" si="28"/>
        <v>0</v>
      </c>
      <c r="F133" s="1">
        <f t="shared" si="29"/>
        <v>906.75224076983</v>
      </c>
      <c r="G133" s="1">
        <f t="shared" si="24"/>
        <v>624.37893447229737</v>
      </c>
      <c r="H133" s="1">
        <f t="shared" si="25"/>
        <v>282.37330629753262</v>
      </c>
      <c r="I133" s="1">
        <f t="shared" si="26"/>
        <v>0</v>
      </c>
      <c r="J133" s="7">
        <f t="shared" si="30"/>
        <v>180543.30635343544</v>
      </c>
      <c r="K133" s="1">
        <f t="shared" si="31"/>
        <v>180260.93304713792</v>
      </c>
      <c r="L133" s="2">
        <f t="shared" si="32"/>
        <v>384</v>
      </c>
    </row>
    <row r="134" spans="1:12" x14ac:dyDescent="0.25">
      <c r="A134" s="2">
        <f t="shared" si="27"/>
        <v>133</v>
      </c>
      <c r="B134" s="3">
        <f t="shared" si="22"/>
        <v>49949</v>
      </c>
      <c r="C134" s="4" cm="1">
        <f t="array" ref="C134">IF(A134&lt;=MesesFijo, TIN_Fijo, _xlfn.XLOOKUP(B134, IdxFecha, IdxValor, TIN_Fijo) + Diferencial)</f>
        <v>5.0500000000000003E-2</v>
      </c>
      <c r="D134" s="4">
        <f t="shared" si="23"/>
        <v>4.2083333333333339E-3</v>
      </c>
      <c r="E134" s="6" t="b">
        <f t="shared" si="28"/>
        <v>1</v>
      </c>
      <c r="F134" s="1">
        <f t="shared" si="29"/>
        <v>906.29805090516447</v>
      </c>
      <c r="G134" s="1">
        <f t="shared" si="24"/>
        <v>758.59809324003891</v>
      </c>
      <c r="H134" s="1">
        <f t="shared" si="25"/>
        <v>147.69995766512557</v>
      </c>
      <c r="I134" s="1">
        <f t="shared" si="26"/>
        <v>0</v>
      </c>
      <c r="J134" s="7">
        <f t="shared" si="30"/>
        <v>180260.93304713792</v>
      </c>
      <c r="K134" s="1">
        <f t="shared" si="31"/>
        <v>180113.23308947281</v>
      </c>
      <c r="L134" s="2">
        <f t="shared" si="32"/>
        <v>432</v>
      </c>
    </row>
    <row r="135" spans="1:12" x14ac:dyDescent="0.25">
      <c r="A135" s="2">
        <f t="shared" si="27"/>
        <v>134</v>
      </c>
      <c r="B135" s="3">
        <f t="shared" si="22"/>
        <v>49980</v>
      </c>
      <c r="C135" s="4" cm="1">
        <f t="array" ref="C135">IF(A135&lt;=MesesFijo, TIN_Fijo, _xlfn.XLOOKUP(B135, IdxFecha, IdxValor, TIN_Fijo) + Diferencial)</f>
        <v>4.65E-2</v>
      </c>
      <c r="D135" s="4">
        <f t="shared" si="23"/>
        <v>3.875E-3</v>
      </c>
      <c r="E135" s="6" t="b">
        <f t="shared" si="28"/>
        <v>0</v>
      </c>
      <c r="F135" s="1">
        <f t="shared" si="29"/>
        <v>906.29805090516447</v>
      </c>
      <c r="G135" s="1">
        <f t="shared" si="24"/>
        <v>697.93877822170714</v>
      </c>
      <c r="H135" s="1">
        <f t="shared" si="25"/>
        <v>208.35927268345733</v>
      </c>
      <c r="I135" s="1">
        <f t="shared" si="26"/>
        <v>0</v>
      </c>
      <c r="J135" s="7">
        <f t="shared" si="30"/>
        <v>180113.23308947281</v>
      </c>
      <c r="K135" s="1">
        <f t="shared" si="31"/>
        <v>179904.87381678936</v>
      </c>
      <c r="L135" s="2">
        <f t="shared" si="32"/>
        <v>432</v>
      </c>
    </row>
    <row r="136" spans="1:12" x14ac:dyDescent="0.25">
      <c r="A136" s="2">
        <f t="shared" si="27"/>
        <v>135</v>
      </c>
      <c r="B136" s="3">
        <f t="shared" si="22"/>
        <v>50010</v>
      </c>
      <c r="C136" s="4" cm="1">
        <f t="array" ref="C136">IF(A136&lt;=MesesFijo, TIN_Fijo, _xlfn.XLOOKUP(B136, IdxFecha, IdxValor, TIN_Fijo) + Diferencial)</f>
        <v>5.0500000000000003E-2</v>
      </c>
      <c r="D136" s="4">
        <f t="shared" si="23"/>
        <v>4.2083333333333339E-3</v>
      </c>
      <c r="E136" s="6" t="b">
        <f t="shared" si="28"/>
        <v>0</v>
      </c>
      <c r="F136" s="1">
        <f t="shared" si="29"/>
        <v>906.29805090516447</v>
      </c>
      <c r="G136" s="1">
        <f t="shared" si="24"/>
        <v>757.099677312322</v>
      </c>
      <c r="H136" s="1">
        <f t="shared" si="25"/>
        <v>149.19837359284247</v>
      </c>
      <c r="I136" s="1">
        <f t="shared" si="26"/>
        <v>0</v>
      </c>
      <c r="J136" s="7">
        <f t="shared" si="30"/>
        <v>179904.87381678936</v>
      </c>
      <c r="K136" s="1">
        <f t="shared" si="31"/>
        <v>179755.67544319652</v>
      </c>
      <c r="L136" s="2">
        <f t="shared" si="32"/>
        <v>432</v>
      </c>
    </row>
    <row r="137" spans="1:12" x14ac:dyDescent="0.25">
      <c r="A137" s="2">
        <f t="shared" si="27"/>
        <v>136</v>
      </c>
      <c r="B137" s="3">
        <f t="shared" si="22"/>
        <v>50041</v>
      </c>
      <c r="C137" s="4" cm="1">
        <f t="array" ref="C137">IF(A137&lt;=MesesFijo, TIN_Fijo, _xlfn.XLOOKUP(B137, IdxFecha, IdxValor, TIN_Fijo) + Diferencial)</f>
        <v>4.65E-2</v>
      </c>
      <c r="D137" s="4">
        <f t="shared" si="23"/>
        <v>3.875E-3</v>
      </c>
      <c r="E137" s="6" t="b">
        <f t="shared" si="28"/>
        <v>0</v>
      </c>
      <c r="F137" s="1">
        <f t="shared" si="29"/>
        <v>906.29805090516447</v>
      </c>
      <c r="G137" s="1">
        <f t="shared" si="24"/>
        <v>696.55324234238651</v>
      </c>
      <c r="H137" s="1">
        <f t="shared" si="25"/>
        <v>209.74480856277796</v>
      </c>
      <c r="I137" s="1">
        <f t="shared" si="26"/>
        <v>0</v>
      </c>
      <c r="J137" s="7">
        <f t="shared" si="30"/>
        <v>179755.67544319652</v>
      </c>
      <c r="K137" s="1">
        <f t="shared" si="31"/>
        <v>179545.93063463375</v>
      </c>
      <c r="L137" s="2">
        <f t="shared" si="32"/>
        <v>432</v>
      </c>
    </row>
    <row r="138" spans="1:12" x14ac:dyDescent="0.25">
      <c r="A138" s="2">
        <f t="shared" si="27"/>
        <v>137</v>
      </c>
      <c r="B138" s="3">
        <f t="shared" si="22"/>
        <v>50072</v>
      </c>
      <c r="C138" s="4" cm="1">
        <f t="array" ref="C138">IF(A138&lt;=MesesFijo, TIN_Fijo, _xlfn.XLOOKUP(B138, IdxFecha, IdxValor, TIN_Fijo) + Diferencial)</f>
        <v>5.0500000000000003E-2</v>
      </c>
      <c r="D138" s="4">
        <f t="shared" si="23"/>
        <v>4.2083333333333339E-3</v>
      </c>
      <c r="E138" s="6" t="b">
        <f t="shared" si="28"/>
        <v>0</v>
      </c>
      <c r="F138" s="1">
        <f t="shared" si="29"/>
        <v>906.29805090516447</v>
      </c>
      <c r="G138" s="1">
        <f t="shared" si="24"/>
        <v>755.58912475408385</v>
      </c>
      <c r="H138" s="1">
        <f t="shared" si="25"/>
        <v>150.70892615108062</v>
      </c>
      <c r="I138" s="1">
        <f t="shared" si="26"/>
        <v>0</v>
      </c>
      <c r="J138" s="7">
        <f t="shared" si="30"/>
        <v>179545.93063463375</v>
      </c>
      <c r="K138" s="1">
        <f t="shared" si="31"/>
        <v>179395.22170848268</v>
      </c>
      <c r="L138" s="2">
        <f t="shared" si="32"/>
        <v>432</v>
      </c>
    </row>
    <row r="139" spans="1:12" x14ac:dyDescent="0.25">
      <c r="A139" s="2">
        <f t="shared" si="27"/>
        <v>138</v>
      </c>
      <c r="B139" s="3">
        <f t="shared" si="22"/>
        <v>50100</v>
      </c>
      <c r="C139" s="4" cm="1">
        <f t="array" ref="C139">IF(A139&lt;=MesesFijo, TIN_Fijo, _xlfn.XLOOKUP(B139, IdxFecha, IdxValor, TIN_Fijo) + Diferencial)</f>
        <v>4.65E-2</v>
      </c>
      <c r="D139" s="4">
        <f t="shared" si="23"/>
        <v>3.875E-3</v>
      </c>
      <c r="E139" s="6" t="b">
        <f t="shared" si="28"/>
        <v>0</v>
      </c>
      <c r="F139" s="1">
        <f t="shared" si="29"/>
        <v>906.29805090516447</v>
      </c>
      <c r="G139" s="1">
        <f t="shared" si="24"/>
        <v>695.15648412037035</v>
      </c>
      <c r="H139" s="1">
        <f t="shared" si="25"/>
        <v>211.14156678479412</v>
      </c>
      <c r="I139" s="1">
        <f t="shared" si="26"/>
        <v>0</v>
      </c>
      <c r="J139" s="7">
        <f t="shared" si="30"/>
        <v>179395.22170848268</v>
      </c>
      <c r="K139" s="1">
        <f t="shared" si="31"/>
        <v>179184.08014169789</v>
      </c>
      <c r="L139" s="2">
        <f t="shared" si="32"/>
        <v>432</v>
      </c>
    </row>
    <row r="140" spans="1:12" x14ac:dyDescent="0.25">
      <c r="A140" s="2">
        <f t="shared" si="27"/>
        <v>139</v>
      </c>
      <c r="B140" s="3">
        <f t="shared" si="22"/>
        <v>50131</v>
      </c>
      <c r="C140" s="4" cm="1">
        <f t="array" ref="C140">IF(A140&lt;=MesesFijo, TIN_Fijo, _xlfn.XLOOKUP(B140, IdxFecha, IdxValor, TIN_Fijo) + Diferencial)</f>
        <v>5.0500000000000003E-2</v>
      </c>
      <c r="D140" s="4">
        <f t="shared" si="23"/>
        <v>4.2083333333333339E-3</v>
      </c>
      <c r="E140" s="6" t="b">
        <f t="shared" si="28"/>
        <v>0</v>
      </c>
      <c r="F140" s="1">
        <f t="shared" si="29"/>
        <v>906.29805090516447</v>
      </c>
      <c r="G140" s="1">
        <f t="shared" si="24"/>
        <v>754.06633726297878</v>
      </c>
      <c r="H140" s="1">
        <f t="shared" si="25"/>
        <v>152.2317136421857</v>
      </c>
      <c r="I140" s="1">
        <f t="shared" si="26"/>
        <v>0</v>
      </c>
      <c r="J140" s="7">
        <f t="shared" si="30"/>
        <v>179184.08014169789</v>
      </c>
      <c r="K140" s="1">
        <f t="shared" si="31"/>
        <v>179031.8484280557</v>
      </c>
      <c r="L140" s="2">
        <f t="shared" si="32"/>
        <v>432</v>
      </c>
    </row>
    <row r="141" spans="1:12" x14ac:dyDescent="0.25">
      <c r="A141" s="2">
        <f t="shared" si="27"/>
        <v>140</v>
      </c>
      <c r="B141" s="3">
        <f t="shared" si="22"/>
        <v>50161</v>
      </c>
      <c r="C141" s="4" cm="1">
        <f t="array" ref="C141">IF(A141&lt;=MesesFijo, TIN_Fijo, _xlfn.XLOOKUP(B141, IdxFecha, IdxValor, TIN_Fijo) + Diferencial)</f>
        <v>4.65E-2</v>
      </c>
      <c r="D141" s="4">
        <f t="shared" si="23"/>
        <v>3.875E-3</v>
      </c>
      <c r="E141" s="6" t="b">
        <f t="shared" si="28"/>
        <v>0</v>
      </c>
      <c r="F141" s="1">
        <f t="shared" si="29"/>
        <v>906.29805090516447</v>
      </c>
      <c r="G141" s="1">
        <f t="shared" si="24"/>
        <v>693.74841265871589</v>
      </c>
      <c r="H141" s="1">
        <f t="shared" si="25"/>
        <v>212.54963824644858</v>
      </c>
      <c r="I141" s="1">
        <f t="shared" si="26"/>
        <v>0</v>
      </c>
      <c r="J141" s="7">
        <f t="shared" si="30"/>
        <v>179031.8484280557</v>
      </c>
      <c r="K141" s="1">
        <f t="shared" si="31"/>
        <v>178819.29878980925</v>
      </c>
      <c r="L141" s="2">
        <f t="shared" si="32"/>
        <v>432</v>
      </c>
    </row>
    <row r="142" spans="1:12" x14ac:dyDescent="0.25">
      <c r="A142" s="2">
        <f t="shared" si="27"/>
        <v>141</v>
      </c>
      <c r="B142" s="3">
        <f t="shared" si="22"/>
        <v>50192</v>
      </c>
      <c r="C142" s="4" cm="1">
        <f t="array" ref="C142">IF(A142&lt;=MesesFijo, TIN_Fijo, _xlfn.XLOOKUP(B142, IdxFecha, IdxValor, TIN_Fijo) + Diferencial)</f>
        <v>5.0500000000000003E-2</v>
      </c>
      <c r="D142" s="4">
        <f t="shared" si="23"/>
        <v>4.2083333333333339E-3</v>
      </c>
      <c r="E142" s="6" t="b">
        <f t="shared" si="28"/>
        <v>0</v>
      </c>
      <c r="F142" s="1">
        <f t="shared" si="29"/>
        <v>906.29805090516447</v>
      </c>
      <c r="G142" s="1">
        <f t="shared" si="24"/>
        <v>752.53121574044735</v>
      </c>
      <c r="H142" s="1">
        <f t="shared" si="25"/>
        <v>153.76683516471712</v>
      </c>
      <c r="I142" s="1">
        <f t="shared" si="26"/>
        <v>0</v>
      </c>
      <c r="J142" s="7">
        <f t="shared" si="30"/>
        <v>178819.29878980925</v>
      </c>
      <c r="K142" s="1">
        <f t="shared" si="31"/>
        <v>178665.53195464454</v>
      </c>
      <c r="L142" s="2">
        <f t="shared" si="32"/>
        <v>432</v>
      </c>
    </row>
    <row r="143" spans="1:12" x14ac:dyDescent="0.25">
      <c r="A143" s="2">
        <f t="shared" si="27"/>
        <v>142</v>
      </c>
      <c r="B143" s="3">
        <f t="shared" si="22"/>
        <v>50222</v>
      </c>
      <c r="C143" s="4" cm="1">
        <f t="array" ref="C143">IF(A143&lt;=MesesFijo, TIN_Fijo, _xlfn.XLOOKUP(B143, IdxFecha, IdxValor, TIN_Fijo) + Diferencial)</f>
        <v>4.65E-2</v>
      </c>
      <c r="D143" s="4">
        <f t="shared" si="23"/>
        <v>3.875E-3</v>
      </c>
      <c r="E143" s="6" t="b">
        <f t="shared" si="28"/>
        <v>0</v>
      </c>
      <c r="F143" s="1">
        <f t="shared" si="29"/>
        <v>906.29805090516447</v>
      </c>
      <c r="G143" s="1">
        <f t="shared" si="24"/>
        <v>692.32893632424759</v>
      </c>
      <c r="H143" s="1">
        <f t="shared" si="25"/>
        <v>213.96911458091688</v>
      </c>
      <c r="I143" s="1">
        <f t="shared" si="26"/>
        <v>0</v>
      </c>
      <c r="J143" s="7">
        <f t="shared" si="30"/>
        <v>178665.53195464454</v>
      </c>
      <c r="K143" s="1">
        <f t="shared" si="31"/>
        <v>178451.56284006362</v>
      </c>
      <c r="L143" s="2">
        <f t="shared" si="32"/>
        <v>432</v>
      </c>
    </row>
    <row r="144" spans="1:12" x14ac:dyDescent="0.25">
      <c r="A144" s="2">
        <f t="shared" si="27"/>
        <v>143</v>
      </c>
      <c r="B144" s="3">
        <f t="shared" si="22"/>
        <v>50253</v>
      </c>
      <c r="C144" s="4" cm="1">
        <f t="array" ref="C144">IF(A144&lt;=MesesFijo, TIN_Fijo, _xlfn.XLOOKUP(B144, IdxFecha, IdxValor, TIN_Fijo) + Diferencial)</f>
        <v>5.0500000000000003E-2</v>
      </c>
      <c r="D144" s="4">
        <f t="shared" si="23"/>
        <v>4.2083333333333339E-3</v>
      </c>
      <c r="E144" s="6" t="b">
        <f t="shared" si="28"/>
        <v>0</v>
      </c>
      <c r="F144" s="1">
        <f t="shared" si="29"/>
        <v>906.29805090516447</v>
      </c>
      <c r="G144" s="1">
        <f t="shared" si="24"/>
        <v>750.98366028526789</v>
      </c>
      <c r="H144" s="1">
        <f t="shared" si="25"/>
        <v>155.31439061989659</v>
      </c>
      <c r="I144" s="1">
        <f t="shared" si="26"/>
        <v>0</v>
      </c>
      <c r="J144" s="7">
        <f t="shared" si="30"/>
        <v>178451.56284006362</v>
      </c>
      <c r="K144" s="1">
        <f t="shared" si="31"/>
        <v>178296.24844944372</v>
      </c>
      <c r="L144" s="2">
        <f t="shared" si="32"/>
        <v>432</v>
      </c>
    </row>
    <row r="145" spans="1:12" x14ac:dyDescent="0.25">
      <c r="A145" s="2">
        <f t="shared" si="27"/>
        <v>144</v>
      </c>
      <c r="B145" s="3">
        <f t="shared" si="22"/>
        <v>50284</v>
      </c>
      <c r="C145" s="4" cm="1">
        <f t="array" ref="C145">IF(A145&lt;=MesesFijo, TIN_Fijo, _xlfn.XLOOKUP(B145, IdxFecha, IdxValor, TIN_Fijo) + Diferencial)</f>
        <v>4.65E-2</v>
      </c>
      <c r="D145" s="4">
        <f t="shared" si="23"/>
        <v>3.875E-3</v>
      </c>
      <c r="E145" s="6" t="b">
        <f t="shared" si="28"/>
        <v>0</v>
      </c>
      <c r="F145" s="1">
        <f t="shared" si="29"/>
        <v>906.29805090516447</v>
      </c>
      <c r="G145" s="1">
        <f t="shared" si="24"/>
        <v>690.89796274159437</v>
      </c>
      <c r="H145" s="1">
        <f t="shared" si="25"/>
        <v>215.4000881635701</v>
      </c>
      <c r="I145" s="1">
        <f t="shared" si="26"/>
        <v>0</v>
      </c>
      <c r="J145" s="7">
        <f t="shared" si="30"/>
        <v>178296.24844944372</v>
      </c>
      <c r="K145" s="1">
        <f t="shared" si="31"/>
        <v>178080.84836128016</v>
      </c>
      <c r="L145" s="2">
        <f t="shared" si="32"/>
        <v>432</v>
      </c>
    </row>
    <row r="146" spans="1:12" x14ac:dyDescent="0.25">
      <c r="A146" s="2">
        <f t="shared" si="27"/>
        <v>145</v>
      </c>
      <c r="B146" s="3">
        <f t="shared" si="22"/>
        <v>50314</v>
      </c>
      <c r="C146" s="4" cm="1">
        <f t="array" ref="C146">IF(A146&lt;=MesesFijo, TIN_Fijo, _xlfn.XLOOKUP(B146, IdxFecha, IdxValor, TIN_Fijo) + Diferencial)</f>
        <v>4.0500000000000001E-2</v>
      </c>
      <c r="D146" s="4">
        <f t="shared" si="23"/>
        <v>3.375E-3</v>
      </c>
      <c r="E146" s="6" t="b">
        <f t="shared" si="28"/>
        <v>1</v>
      </c>
      <c r="F146" s="1">
        <f t="shared" si="29"/>
        <v>906.23594174726259</v>
      </c>
      <c r="G146" s="1">
        <f t="shared" si="24"/>
        <v>601.02286321932058</v>
      </c>
      <c r="H146" s="1">
        <f t="shared" si="25"/>
        <v>305.213078527942</v>
      </c>
      <c r="I146" s="1">
        <f t="shared" si="26"/>
        <v>0</v>
      </c>
      <c r="J146" s="7">
        <f t="shared" si="30"/>
        <v>178080.84836128016</v>
      </c>
      <c r="K146" s="1">
        <f t="shared" si="31"/>
        <v>177775.63528275222</v>
      </c>
      <c r="L146" s="2">
        <f t="shared" si="32"/>
        <v>323</v>
      </c>
    </row>
    <row r="147" spans="1:12" x14ac:dyDescent="0.25">
      <c r="A147" s="2">
        <f t="shared" si="27"/>
        <v>146</v>
      </c>
      <c r="B147" s="3">
        <f t="shared" si="22"/>
        <v>50345</v>
      </c>
      <c r="C147" s="4" cm="1">
        <f t="array" ref="C147">IF(A147&lt;=MesesFijo, TIN_Fijo, _xlfn.XLOOKUP(B147, IdxFecha, IdxValor, TIN_Fijo) + Diferencial)</f>
        <v>3.6500000000000005E-2</v>
      </c>
      <c r="D147" s="4">
        <f t="shared" si="23"/>
        <v>3.0416666666666669E-3</v>
      </c>
      <c r="E147" s="6" t="b">
        <f t="shared" si="28"/>
        <v>0</v>
      </c>
      <c r="F147" s="1">
        <f t="shared" si="29"/>
        <v>906.23594174726259</v>
      </c>
      <c r="G147" s="1">
        <f t="shared" si="24"/>
        <v>540.73422398503806</v>
      </c>
      <c r="H147" s="1">
        <f t="shared" si="25"/>
        <v>365.50171776222453</v>
      </c>
      <c r="I147" s="1">
        <f t="shared" si="26"/>
        <v>0</v>
      </c>
      <c r="J147" s="7">
        <f t="shared" si="30"/>
        <v>177775.63528275222</v>
      </c>
      <c r="K147" s="1">
        <f t="shared" si="31"/>
        <v>177410.13356498998</v>
      </c>
      <c r="L147" s="2">
        <f t="shared" si="32"/>
        <v>323</v>
      </c>
    </row>
    <row r="148" spans="1:12" x14ac:dyDescent="0.25">
      <c r="A148" s="2">
        <f t="shared" si="27"/>
        <v>147</v>
      </c>
      <c r="B148" s="3">
        <f t="shared" si="22"/>
        <v>50375</v>
      </c>
      <c r="C148" s="4" cm="1">
        <f t="array" ref="C148">IF(A148&lt;=MesesFijo, TIN_Fijo, _xlfn.XLOOKUP(B148, IdxFecha, IdxValor, TIN_Fijo) + Diferencial)</f>
        <v>4.0500000000000001E-2</v>
      </c>
      <c r="D148" s="4">
        <f t="shared" si="23"/>
        <v>3.375E-3</v>
      </c>
      <c r="E148" s="6" t="b">
        <f t="shared" si="28"/>
        <v>0</v>
      </c>
      <c r="F148" s="1">
        <f t="shared" si="29"/>
        <v>906.23594174726259</v>
      </c>
      <c r="G148" s="1">
        <f t="shared" si="24"/>
        <v>598.75920078184117</v>
      </c>
      <c r="H148" s="1">
        <f t="shared" si="25"/>
        <v>307.47674096542141</v>
      </c>
      <c r="I148" s="1">
        <f t="shared" si="26"/>
        <v>0</v>
      </c>
      <c r="J148" s="7">
        <f t="shared" si="30"/>
        <v>177410.13356498998</v>
      </c>
      <c r="K148" s="1">
        <f t="shared" si="31"/>
        <v>177102.65682402457</v>
      </c>
      <c r="L148" s="2">
        <f t="shared" si="32"/>
        <v>323</v>
      </c>
    </row>
    <row r="149" spans="1:12" x14ac:dyDescent="0.25">
      <c r="A149" s="2">
        <f t="shared" si="27"/>
        <v>148</v>
      </c>
      <c r="B149" s="3">
        <f t="shared" si="22"/>
        <v>50406</v>
      </c>
      <c r="C149" s="4" cm="1">
        <f t="array" ref="C149">IF(A149&lt;=MesesFijo, TIN_Fijo, _xlfn.XLOOKUP(B149, IdxFecha, IdxValor, TIN_Fijo) + Diferencial)</f>
        <v>3.6500000000000005E-2</v>
      </c>
      <c r="D149" s="4">
        <f t="shared" si="23"/>
        <v>3.0416666666666669E-3</v>
      </c>
      <c r="E149" s="6" t="b">
        <f t="shared" si="28"/>
        <v>0</v>
      </c>
      <c r="F149" s="1">
        <f t="shared" si="29"/>
        <v>906.23594174726259</v>
      </c>
      <c r="G149" s="1">
        <f t="shared" si="24"/>
        <v>538.68724783974142</v>
      </c>
      <c r="H149" s="1">
        <f t="shared" si="25"/>
        <v>367.54869390752117</v>
      </c>
      <c r="I149" s="1">
        <f t="shared" si="26"/>
        <v>0</v>
      </c>
      <c r="J149" s="7">
        <f t="shared" si="30"/>
        <v>177102.65682402457</v>
      </c>
      <c r="K149" s="1">
        <f t="shared" si="31"/>
        <v>176735.10813011703</v>
      </c>
      <c r="L149" s="2">
        <f t="shared" si="32"/>
        <v>323</v>
      </c>
    </row>
    <row r="150" spans="1:12" x14ac:dyDescent="0.25">
      <c r="A150" s="2">
        <f t="shared" si="27"/>
        <v>149</v>
      </c>
      <c r="B150" s="3">
        <f t="shared" si="22"/>
        <v>50437</v>
      </c>
      <c r="C150" s="4" cm="1">
        <f t="array" ref="C150">IF(A150&lt;=MesesFijo, TIN_Fijo, _xlfn.XLOOKUP(B150, IdxFecha, IdxValor, TIN_Fijo) + Diferencial)</f>
        <v>4.0500000000000001E-2</v>
      </c>
      <c r="D150" s="4">
        <f t="shared" si="23"/>
        <v>3.375E-3</v>
      </c>
      <c r="E150" s="6" t="b">
        <f t="shared" si="28"/>
        <v>0</v>
      </c>
      <c r="F150" s="1">
        <f t="shared" si="29"/>
        <v>906.23594174726259</v>
      </c>
      <c r="G150" s="1">
        <f t="shared" si="24"/>
        <v>596.48098993914493</v>
      </c>
      <c r="H150" s="1">
        <f t="shared" si="25"/>
        <v>309.75495180811765</v>
      </c>
      <c r="I150" s="1">
        <f t="shared" si="26"/>
        <v>0</v>
      </c>
      <c r="J150" s="7">
        <f t="shared" si="30"/>
        <v>176735.10813011703</v>
      </c>
      <c r="K150" s="1">
        <f t="shared" si="31"/>
        <v>176425.35317830893</v>
      </c>
      <c r="L150" s="2">
        <f t="shared" si="32"/>
        <v>323</v>
      </c>
    </row>
    <row r="151" spans="1:12" x14ac:dyDescent="0.25">
      <c r="A151" s="2">
        <f t="shared" si="27"/>
        <v>150</v>
      </c>
      <c r="B151" s="3">
        <f t="shared" si="22"/>
        <v>50465</v>
      </c>
      <c r="C151" s="4" cm="1">
        <f t="array" ref="C151">IF(A151&lt;=MesesFijo, TIN_Fijo, _xlfn.XLOOKUP(B151, IdxFecha, IdxValor, TIN_Fijo) + Diferencial)</f>
        <v>3.6500000000000005E-2</v>
      </c>
      <c r="D151" s="4">
        <f t="shared" si="23"/>
        <v>3.0416666666666669E-3</v>
      </c>
      <c r="E151" s="6" t="b">
        <f t="shared" si="28"/>
        <v>0</v>
      </c>
      <c r="F151" s="1">
        <f t="shared" si="29"/>
        <v>906.23594174726259</v>
      </c>
      <c r="G151" s="1">
        <f t="shared" si="24"/>
        <v>536.62711591735638</v>
      </c>
      <c r="H151" s="1">
        <f t="shared" si="25"/>
        <v>369.60882582990621</v>
      </c>
      <c r="I151" s="1">
        <f t="shared" si="26"/>
        <v>0</v>
      </c>
      <c r="J151" s="7">
        <f t="shared" si="30"/>
        <v>176425.35317830893</v>
      </c>
      <c r="K151" s="1">
        <f t="shared" si="31"/>
        <v>176055.74435247903</v>
      </c>
      <c r="L151" s="2">
        <f t="shared" si="32"/>
        <v>323</v>
      </c>
    </row>
    <row r="152" spans="1:12" x14ac:dyDescent="0.25">
      <c r="A152" s="2">
        <f t="shared" si="27"/>
        <v>151</v>
      </c>
      <c r="B152" s="3">
        <f t="shared" si="22"/>
        <v>50496</v>
      </c>
      <c r="C152" s="4" cm="1">
        <f t="array" ref="C152">IF(A152&lt;=MesesFijo, TIN_Fijo, _xlfn.XLOOKUP(B152, IdxFecha, IdxValor, TIN_Fijo) + Diferencial)</f>
        <v>4.0500000000000001E-2</v>
      </c>
      <c r="D152" s="4">
        <f t="shared" si="23"/>
        <v>3.375E-3</v>
      </c>
      <c r="E152" s="6" t="b">
        <f t="shared" si="28"/>
        <v>0</v>
      </c>
      <c r="F152" s="1">
        <f t="shared" si="29"/>
        <v>906.23594174726259</v>
      </c>
      <c r="G152" s="1">
        <f t="shared" si="24"/>
        <v>594.18813718961667</v>
      </c>
      <c r="H152" s="1">
        <f t="shared" si="25"/>
        <v>312.04780455764592</v>
      </c>
      <c r="I152" s="1">
        <f t="shared" si="26"/>
        <v>0</v>
      </c>
      <c r="J152" s="7">
        <f t="shared" si="30"/>
        <v>176055.74435247903</v>
      </c>
      <c r="K152" s="1">
        <f t="shared" si="31"/>
        <v>175743.69654792137</v>
      </c>
      <c r="L152" s="2">
        <f t="shared" si="32"/>
        <v>323</v>
      </c>
    </row>
    <row r="153" spans="1:12" x14ac:dyDescent="0.25">
      <c r="A153" s="2">
        <f t="shared" si="27"/>
        <v>152</v>
      </c>
      <c r="B153" s="3">
        <f t="shared" si="22"/>
        <v>50526</v>
      </c>
      <c r="C153" s="4" cm="1">
        <f t="array" ref="C153">IF(A153&lt;=MesesFijo, TIN_Fijo, _xlfn.XLOOKUP(B153, IdxFecha, IdxValor, TIN_Fijo) + Diferencial)</f>
        <v>3.6500000000000005E-2</v>
      </c>
      <c r="D153" s="4">
        <f t="shared" si="23"/>
        <v>3.0416666666666669E-3</v>
      </c>
      <c r="E153" s="6" t="b">
        <f t="shared" si="28"/>
        <v>0</v>
      </c>
      <c r="F153" s="1">
        <f t="shared" si="29"/>
        <v>906.23594174726259</v>
      </c>
      <c r="G153" s="1">
        <f t="shared" si="24"/>
        <v>534.55374366659419</v>
      </c>
      <c r="H153" s="1">
        <f t="shared" si="25"/>
        <v>371.6821980806684</v>
      </c>
      <c r="I153" s="1">
        <f t="shared" si="26"/>
        <v>0</v>
      </c>
      <c r="J153" s="7">
        <f t="shared" si="30"/>
        <v>175743.69654792137</v>
      </c>
      <c r="K153" s="1">
        <f t="shared" si="31"/>
        <v>175372.0143498407</v>
      </c>
      <c r="L153" s="2">
        <f t="shared" si="32"/>
        <v>323</v>
      </c>
    </row>
    <row r="154" spans="1:12" x14ac:dyDescent="0.25">
      <c r="A154" s="2">
        <f t="shared" si="27"/>
        <v>153</v>
      </c>
      <c r="B154" s="3">
        <f t="shared" si="22"/>
        <v>50557</v>
      </c>
      <c r="C154" s="4" cm="1">
        <f t="array" ref="C154">IF(A154&lt;=MesesFijo, TIN_Fijo, _xlfn.XLOOKUP(B154, IdxFecha, IdxValor, TIN_Fijo) + Diferencial)</f>
        <v>4.0500000000000001E-2</v>
      </c>
      <c r="D154" s="4">
        <f t="shared" si="23"/>
        <v>3.375E-3</v>
      </c>
      <c r="E154" s="6" t="b">
        <f t="shared" si="28"/>
        <v>0</v>
      </c>
      <c r="F154" s="1">
        <f t="shared" si="29"/>
        <v>906.23594174726259</v>
      </c>
      <c r="G154" s="1">
        <f t="shared" si="24"/>
        <v>591.88054843071234</v>
      </c>
      <c r="H154" s="1">
        <f t="shared" si="25"/>
        <v>314.35539331655025</v>
      </c>
      <c r="I154" s="1">
        <f t="shared" si="26"/>
        <v>0</v>
      </c>
      <c r="J154" s="7">
        <f t="shared" si="30"/>
        <v>175372.0143498407</v>
      </c>
      <c r="K154" s="1">
        <f t="shared" si="31"/>
        <v>175057.65895652416</v>
      </c>
      <c r="L154" s="2">
        <f t="shared" si="32"/>
        <v>323</v>
      </c>
    </row>
    <row r="155" spans="1:12" x14ac:dyDescent="0.25">
      <c r="A155" s="2">
        <f t="shared" si="27"/>
        <v>154</v>
      </c>
      <c r="B155" s="3">
        <f t="shared" si="22"/>
        <v>50587</v>
      </c>
      <c r="C155" s="4" cm="1">
        <f t="array" ref="C155">IF(A155&lt;=MesesFijo, TIN_Fijo, _xlfn.XLOOKUP(B155, IdxFecha, IdxValor, TIN_Fijo) + Diferencial)</f>
        <v>3.6500000000000005E-2</v>
      </c>
      <c r="D155" s="4">
        <f t="shared" si="23"/>
        <v>3.0416666666666669E-3</v>
      </c>
      <c r="E155" s="6" t="b">
        <f t="shared" si="28"/>
        <v>0</v>
      </c>
      <c r="F155" s="1">
        <f t="shared" si="29"/>
        <v>906.23594174726259</v>
      </c>
      <c r="G155" s="1">
        <f t="shared" si="24"/>
        <v>532.46704599276097</v>
      </c>
      <c r="H155" s="1">
        <f t="shared" si="25"/>
        <v>373.76889575450161</v>
      </c>
      <c r="I155" s="1">
        <f t="shared" si="26"/>
        <v>0</v>
      </c>
      <c r="J155" s="7">
        <f t="shared" si="30"/>
        <v>175057.65895652416</v>
      </c>
      <c r="K155" s="1">
        <f t="shared" si="31"/>
        <v>174683.89006076966</v>
      </c>
      <c r="L155" s="2">
        <f t="shared" si="32"/>
        <v>323</v>
      </c>
    </row>
    <row r="156" spans="1:12" x14ac:dyDescent="0.25">
      <c r="A156" s="2">
        <f t="shared" si="27"/>
        <v>155</v>
      </c>
      <c r="B156" s="3">
        <f t="shared" si="22"/>
        <v>50618</v>
      </c>
      <c r="C156" s="4" cm="1">
        <f t="array" ref="C156">IF(A156&lt;=MesesFijo, TIN_Fijo, _xlfn.XLOOKUP(B156, IdxFecha, IdxValor, TIN_Fijo) + Diferencial)</f>
        <v>4.0500000000000001E-2</v>
      </c>
      <c r="D156" s="4">
        <f t="shared" si="23"/>
        <v>3.375E-3</v>
      </c>
      <c r="E156" s="6" t="b">
        <f t="shared" si="28"/>
        <v>0</v>
      </c>
      <c r="F156" s="1">
        <f t="shared" si="29"/>
        <v>906.23594174726259</v>
      </c>
      <c r="G156" s="1">
        <f t="shared" si="24"/>
        <v>589.55812895509757</v>
      </c>
      <c r="H156" s="1">
        <f t="shared" si="25"/>
        <v>316.67781279216501</v>
      </c>
      <c r="I156" s="1">
        <f t="shared" si="26"/>
        <v>0</v>
      </c>
      <c r="J156" s="7">
        <f t="shared" si="30"/>
        <v>174683.89006076966</v>
      </c>
      <c r="K156" s="1">
        <f t="shared" si="31"/>
        <v>174367.2122479775</v>
      </c>
      <c r="L156" s="2">
        <f t="shared" si="32"/>
        <v>323</v>
      </c>
    </row>
    <row r="157" spans="1:12" x14ac:dyDescent="0.25">
      <c r="A157" s="2">
        <f t="shared" si="27"/>
        <v>156</v>
      </c>
      <c r="B157" s="3">
        <f t="shared" si="22"/>
        <v>50649</v>
      </c>
      <c r="C157" s="4" cm="1">
        <f t="array" ref="C157">IF(A157&lt;=MesesFijo, TIN_Fijo, _xlfn.XLOOKUP(B157, IdxFecha, IdxValor, TIN_Fijo) + Diferencial)</f>
        <v>3.6500000000000005E-2</v>
      </c>
      <c r="D157" s="4">
        <f t="shared" si="23"/>
        <v>3.0416666666666669E-3</v>
      </c>
      <c r="E157" s="6" t="b">
        <f t="shared" si="28"/>
        <v>0</v>
      </c>
      <c r="F157" s="1">
        <f t="shared" si="29"/>
        <v>906.23594174726259</v>
      </c>
      <c r="G157" s="1">
        <f t="shared" si="24"/>
        <v>530.36693725426494</v>
      </c>
      <c r="H157" s="1">
        <f t="shared" si="25"/>
        <v>375.86900449299765</v>
      </c>
      <c r="I157" s="1">
        <f t="shared" si="26"/>
        <v>0</v>
      </c>
      <c r="J157" s="7">
        <f t="shared" si="30"/>
        <v>174367.2122479775</v>
      </c>
      <c r="K157" s="1">
        <f t="shared" si="31"/>
        <v>173991.3432434845</v>
      </c>
      <c r="L157" s="2">
        <f t="shared" si="32"/>
        <v>323</v>
      </c>
    </row>
    <row r="158" spans="1:12" x14ac:dyDescent="0.25">
      <c r="A158" s="2">
        <f t="shared" si="27"/>
        <v>157</v>
      </c>
      <c r="B158" s="3">
        <f t="shared" si="22"/>
        <v>50679</v>
      </c>
      <c r="C158" s="4" cm="1">
        <f t="array" ref="C158">IF(A158&lt;=MesesFijo, TIN_Fijo, _xlfn.XLOOKUP(B158, IdxFecha, IdxValor, TIN_Fijo) + Diferencial)</f>
        <v>4.5499999999999999E-2</v>
      </c>
      <c r="D158" s="4">
        <f t="shared" si="23"/>
        <v>3.7916666666666667E-3</v>
      </c>
      <c r="E158" s="6" t="b">
        <f t="shared" si="28"/>
        <v>1</v>
      </c>
      <c r="F158" s="1">
        <f t="shared" si="29"/>
        <v>906.23418366285398</v>
      </c>
      <c r="G158" s="1">
        <f t="shared" si="24"/>
        <v>659.71717646487878</v>
      </c>
      <c r="H158" s="1">
        <f t="shared" si="25"/>
        <v>246.5170071979752</v>
      </c>
      <c r="I158" s="1">
        <f t="shared" si="26"/>
        <v>0</v>
      </c>
      <c r="J158" s="7">
        <f t="shared" si="30"/>
        <v>173991.3432434845</v>
      </c>
      <c r="K158" s="1">
        <f t="shared" si="31"/>
        <v>173744.82623628652</v>
      </c>
      <c r="L158" s="2">
        <f t="shared" si="32"/>
        <v>344</v>
      </c>
    </row>
    <row r="159" spans="1:12" x14ac:dyDescent="0.25">
      <c r="A159" s="2">
        <f t="shared" si="27"/>
        <v>158</v>
      </c>
      <c r="B159" s="3">
        <f t="shared" si="22"/>
        <v>50710</v>
      </c>
      <c r="C159" s="4" cm="1">
        <f t="array" ref="C159">IF(A159&lt;=MesesFijo, TIN_Fijo, _xlfn.XLOOKUP(B159, IdxFecha, IdxValor, TIN_Fijo) + Diferencial)</f>
        <v>4.1499999999999988E-2</v>
      </c>
      <c r="D159" s="4">
        <f t="shared" si="23"/>
        <v>3.4583333333333324E-3</v>
      </c>
      <c r="E159" s="6" t="b">
        <f t="shared" si="28"/>
        <v>0</v>
      </c>
      <c r="F159" s="1">
        <f t="shared" si="29"/>
        <v>906.23418366285398</v>
      </c>
      <c r="G159" s="1">
        <f t="shared" si="24"/>
        <v>600.86752406715743</v>
      </c>
      <c r="H159" s="1">
        <f t="shared" si="25"/>
        <v>305.36665959569655</v>
      </c>
      <c r="I159" s="1">
        <f t="shared" si="26"/>
        <v>0</v>
      </c>
      <c r="J159" s="7">
        <f t="shared" si="30"/>
        <v>173744.82623628652</v>
      </c>
      <c r="K159" s="1">
        <f t="shared" si="31"/>
        <v>173439.45957669083</v>
      </c>
      <c r="L159" s="2">
        <f t="shared" si="32"/>
        <v>344</v>
      </c>
    </row>
    <row r="160" spans="1:12" x14ac:dyDescent="0.25">
      <c r="A160" s="2">
        <f t="shared" si="27"/>
        <v>159</v>
      </c>
      <c r="B160" s="3">
        <f t="shared" si="22"/>
        <v>50740</v>
      </c>
      <c r="C160" s="4" cm="1">
        <f t="array" ref="C160">IF(A160&lt;=MesesFijo, TIN_Fijo, _xlfn.XLOOKUP(B160, IdxFecha, IdxValor, TIN_Fijo) + Diferencial)</f>
        <v>4.5499999999999999E-2</v>
      </c>
      <c r="D160" s="4">
        <f t="shared" si="23"/>
        <v>3.7916666666666667E-3</v>
      </c>
      <c r="E160" s="6" t="b">
        <f t="shared" si="28"/>
        <v>0</v>
      </c>
      <c r="F160" s="1">
        <f t="shared" si="29"/>
        <v>906.23418366285398</v>
      </c>
      <c r="G160" s="1">
        <f t="shared" si="24"/>
        <v>657.6246175616194</v>
      </c>
      <c r="H160" s="1">
        <f t="shared" si="25"/>
        <v>248.60956610123458</v>
      </c>
      <c r="I160" s="1">
        <f t="shared" si="26"/>
        <v>0</v>
      </c>
      <c r="J160" s="7">
        <f t="shared" si="30"/>
        <v>173439.45957669083</v>
      </c>
      <c r="K160" s="1">
        <f t="shared" si="31"/>
        <v>173190.85001058961</v>
      </c>
      <c r="L160" s="2">
        <f t="shared" si="32"/>
        <v>344</v>
      </c>
    </row>
    <row r="161" spans="1:12" x14ac:dyDescent="0.25">
      <c r="A161" s="2">
        <f t="shared" si="27"/>
        <v>160</v>
      </c>
      <c r="B161" s="3">
        <f t="shared" si="22"/>
        <v>50771</v>
      </c>
      <c r="C161" s="4" cm="1">
        <f t="array" ref="C161">IF(A161&lt;=MesesFijo, TIN_Fijo, _xlfn.XLOOKUP(B161, IdxFecha, IdxValor, TIN_Fijo) + Diferencial)</f>
        <v>4.1499999999999988E-2</v>
      </c>
      <c r="D161" s="4">
        <f t="shared" si="23"/>
        <v>3.4583333333333324E-3</v>
      </c>
      <c r="E161" s="6" t="b">
        <f t="shared" si="28"/>
        <v>0</v>
      </c>
      <c r="F161" s="1">
        <f t="shared" si="29"/>
        <v>906.23418366285398</v>
      </c>
      <c r="G161" s="1">
        <f t="shared" si="24"/>
        <v>598.95168961995557</v>
      </c>
      <c r="H161" s="1">
        <f t="shared" si="25"/>
        <v>307.28249404289841</v>
      </c>
      <c r="I161" s="1">
        <f t="shared" si="26"/>
        <v>0</v>
      </c>
      <c r="J161" s="7">
        <f t="shared" si="30"/>
        <v>173190.85001058961</v>
      </c>
      <c r="K161" s="1">
        <f t="shared" si="31"/>
        <v>172883.5675165467</v>
      </c>
      <c r="L161" s="2">
        <f t="shared" si="32"/>
        <v>344</v>
      </c>
    </row>
    <row r="162" spans="1:12" x14ac:dyDescent="0.25">
      <c r="A162" s="2">
        <f t="shared" si="27"/>
        <v>161</v>
      </c>
      <c r="B162" s="3">
        <f t="shared" si="22"/>
        <v>50802</v>
      </c>
      <c r="C162" s="4" cm="1">
        <f t="array" ref="C162">IF(A162&lt;=MesesFijo, TIN_Fijo, _xlfn.XLOOKUP(B162, IdxFecha, IdxValor, TIN_Fijo) + Diferencial)</f>
        <v>4.5499999999999999E-2</v>
      </c>
      <c r="D162" s="4">
        <f t="shared" si="23"/>
        <v>3.7916666666666667E-3</v>
      </c>
      <c r="E162" s="6" t="b">
        <f t="shared" si="28"/>
        <v>0</v>
      </c>
      <c r="F162" s="1">
        <f t="shared" si="29"/>
        <v>906.23418366285398</v>
      </c>
      <c r="G162" s="1">
        <f t="shared" si="24"/>
        <v>655.51686016690621</v>
      </c>
      <c r="H162" s="1">
        <f t="shared" si="25"/>
        <v>250.71732349594777</v>
      </c>
      <c r="I162" s="1">
        <f t="shared" si="26"/>
        <v>0</v>
      </c>
      <c r="J162" s="7">
        <f t="shared" si="30"/>
        <v>172883.5675165467</v>
      </c>
      <c r="K162" s="1">
        <f t="shared" si="31"/>
        <v>172632.85019305075</v>
      </c>
      <c r="L162" s="2">
        <f t="shared" si="32"/>
        <v>344</v>
      </c>
    </row>
    <row r="163" spans="1:12" x14ac:dyDescent="0.25">
      <c r="A163" s="2">
        <f t="shared" si="27"/>
        <v>162</v>
      </c>
      <c r="B163" s="3">
        <f t="shared" si="22"/>
        <v>50830</v>
      </c>
      <c r="C163" s="4" cm="1">
        <f t="array" ref="C163">IF(A163&lt;=MesesFijo, TIN_Fijo, _xlfn.XLOOKUP(B163, IdxFecha, IdxValor, TIN_Fijo) + Diferencial)</f>
        <v>4.1499999999999988E-2</v>
      </c>
      <c r="D163" s="4">
        <f t="shared" si="23"/>
        <v>3.4583333333333324E-3</v>
      </c>
      <c r="E163" s="6" t="b">
        <f t="shared" si="28"/>
        <v>0</v>
      </c>
      <c r="F163" s="1">
        <f t="shared" si="29"/>
        <v>906.23418366285398</v>
      </c>
      <c r="G163" s="1">
        <f t="shared" si="24"/>
        <v>597.02194025096696</v>
      </c>
      <c r="H163" s="1">
        <f t="shared" si="25"/>
        <v>309.21224341188702</v>
      </c>
      <c r="I163" s="1">
        <f t="shared" si="26"/>
        <v>0</v>
      </c>
      <c r="J163" s="7">
        <f t="shared" si="30"/>
        <v>172632.85019305075</v>
      </c>
      <c r="K163" s="1">
        <f t="shared" si="31"/>
        <v>172323.63794963885</v>
      </c>
      <c r="L163" s="2">
        <f t="shared" si="32"/>
        <v>344</v>
      </c>
    </row>
    <row r="164" spans="1:12" x14ac:dyDescent="0.25">
      <c r="A164" s="2">
        <f t="shared" si="27"/>
        <v>163</v>
      </c>
      <c r="B164" s="3">
        <f t="shared" si="22"/>
        <v>50861</v>
      </c>
      <c r="C164" s="4" cm="1">
        <f t="array" ref="C164">IF(A164&lt;=MesesFijo, TIN_Fijo, _xlfn.XLOOKUP(B164, IdxFecha, IdxValor, TIN_Fijo) + Diferencial)</f>
        <v>4.5499999999999999E-2</v>
      </c>
      <c r="D164" s="4">
        <f t="shared" si="23"/>
        <v>3.7916666666666667E-3</v>
      </c>
      <c r="E164" s="6" t="b">
        <f t="shared" si="28"/>
        <v>0</v>
      </c>
      <c r="F164" s="1">
        <f t="shared" si="29"/>
        <v>906.23418366285398</v>
      </c>
      <c r="G164" s="1">
        <f t="shared" si="24"/>
        <v>653.3937938923807</v>
      </c>
      <c r="H164" s="1">
        <f t="shared" si="25"/>
        <v>252.84038977047328</v>
      </c>
      <c r="I164" s="1">
        <f t="shared" si="26"/>
        <v>0</v>
      </c>
      <c r="J164" s="7">
        <f t="shared" si="30"/>
        <v>172323.63794963885</v>
      </c>
      <c r="K164" s="1">
        <f t="shared" si="31"/>
        <v>172070.79755986837</v>
      </c>
      <c r="L164" s="2">
        <f t="shared" si="32"/>
        <v>344</v>
      </c>
    </row>
    <row r="165" spans="1:12" x14ac:dyDescent="0.25">
      <c r="A165" s="2">
        <f t="shared" si="27"/>
        <v>164</v>
      </c>
      <c r="B165" s="3">
        <f t="shared" si="22"/>
        <v>50891</v>
      </c>
      <c r="C165" s="4" cm="1">
        <f t="array" ref="C165">IF(A165&lt;=MesesFijo, TIN_Fijo, _xlfn.XLOOKUP(B165, IdxFecha, IdxValor, TIN_Fijo) + Diferencial)</f>
        <v>4.1499999999999988E-2</v>
      </c>
      <c r="D165" s="4">
        <f t="shared" si="23"/>
        <v>3.4583333333333324E-3</v>
      </c>
      <c r="E165" s="6" t="b">
        <f t="shared" si="28"/>
        <v>0</v>
      </c>
      <c r="F165" s="1">
        <f t="shared" si="29"/>
        <v>906.23418366285398</v>
      </c>
      <c r="G165" s="1">
        <f t="shared" si="24"/>
        <v>595.07817489454465</v>
      </c>
      <c r="H165" s="1">
        <f t="shared" si="25"/>
        <v>311.15600876830933</v>
      </c>
      <c r="I165" s="1">
        <f t="shared" si="26"/>
        <v>0</v>
      </c>
      <c r="J165" s="7">
        <f t="shared" si="30"/>
        <v>172070.79755986837</v>
      </c>
      <c r="K165" s="1">
        <f t="shared" si="31"/>
        <v>171759.64155110007</v>
      </c>
      <c r="L165" s="2">
        <f t="shared" si="32"/>
        <v>344</v>
      </c>
    </row>
    <row r="166" spans="1:12" x14ac:dyDescent="0.25">
      <c r="A166" s="2">
        <f t="shared" si="27"/>
        <v>165</v>
      </c>
      <c r="B166" s="3">
        <f t="shared" si="22"/>
        <v>50922</v>
      </c>
      <c r="C166" s="4" cm="1">
        <f t="array" ref="C166">IF(A166&lt;=MesesFijo, TIN_Fijo, _xlfn.XLOOKUP(B166, IdxFecha, IdxValor, TIN_Fijo) + Diferencial)</f>
        <v>4.5499999999999999E-2</v>
      </c>
      <c r="D166" s="4">
        <f t="shared" si="23"/>
        <v>3.7916666666666667E-3</v>
      </c>
      <c r="E166" s="6" t="b">
        <f t="shared" si="28"/>
        <v>0</v>
      </c>
      <c r="F166" s="1">
        <f t="shared" si="29"/>
        <v>906.23418366285398</v>
      </c>
      <c r="G166" s="1">
        <f t="shared" si="24"/>
        <v>651.25530754792112</v>
      </c>
      <c r="H166" s="1">
        <f t="shared" si="25"/>
        <v>254.97887611493286</v>
      </c>
      <c r="I166" s="1">
        <f t="shared" si="26"/>
        <v>0</v>
      </c>
      <c r="J166" s="7">
        <f t="shared" si="30"/>
        <v>171759.64155110007</v>
      </c>
      <c r="K166" s="1">
        <f t="shared" si="31"/>
        <v>171504.66267498513</v>
      </c>
      <c r="L166" s="2">
        <f t="shared" si="32"/>
        <v>344</v>
      </c>
    </row>
    <row r="167" spans="1:12" x14ac:dyDescent="0.25">
      <c r="A167" s="2">
        <f t="shared" si="27"/>
        <v>166</v>
      </c>
      <c r="B167" s="3">
        <f t="shared" si="22"/>
        <v>50952</v>
      </c>
      <c r="C167" s="4" cm="1">
        <f t="array" ref="C167">IF(A167&lt;=MesesFijo, TIN_Fijo, _xlfn.XLOOKUP(B167, IdxFecha, IdxValor, TIN_Fijo) + Diferencial)</f>
        <v>4.1499999999999988E-2</v>
      </c>
      <c r="D167" s="4">
        <f t="shared" si="23"/>
        <v>3.4583333333333324E-3</v>
      </c>
      <c r="E167" s="6" t="b">
        <f t="shared" si="28"/>
        <v>0</v>
      </c>
      <c r="F167" s="1">
        <f t="shared" si="29"/>
        <v>906.23418366285398</v>
      </c>
      <c r="G167" s="1">
        <f t="shared" si="24"/>
        <v>593.12029175099008</v>
      </c>
      <c r="H167" s="1">
        <f t="shared" si="25"/>
        <v>313.1138919118639</v>
      </c>
      <c r="I167" s="1">
        <f t="shared" si="26"/>
        <v>0</v>
      </c>
      <c r="J167" s="7">
        <f t="shared" si="30"/>
        <v>171504.66267498513</v>
      </c>
      <c r="K167" s="1">
        <f t="shared" si="31"/>
        <v>171191.54878307326</v>
      </c>
      <c r="L167" s="2">
        <f t="shared" si="32"/>
        <v>344</v>
      </c>
    </row>
    <row r="168" spans="1:12" x14ac:dyDescent="0.25">
      <c r="A168" s="2">
        <f t="shared" si="27"/>
        <v>167</v>
      </c>
      <c r="B168" s="3">
        <f t="shared" si="22"/>
        <v>50983</v>
      </c>
      <c r="C168" s="4" cm="1">
        <f t="array" ref="C168">IF(A168&lt;=MesesFijo, TIN_Fijo, _xlfn.XLOOKUP(B168, IdxFecha, IdxValor, TIN_Fijo) + Diferencial)</f>
        <v>4.5499999999999999E-2</v>
      </c>
      <c r="D168" s="4">
        <f t="shared" si="23"/>
        <v>3.7916666666666667E-3</v>
      </c>
      <c r="E168" s="6" t="b">
        <f t="shared" si="28"/>
        <v>0</v>
      </c>
      <c r="F168" s="1">
        <f t="shared" si="29"/>
        <v>906.23418366285398</v>
      </c>
      <c r="G168" s="1">
        <f t="shared" si="24"/>
        <v>649.10128913581946</v>
      </c>
      <c r="H168" s="1">
        <f t="shared" si="25"/>
        <v>257.13289452703452</v>
      </c>
      <c r="I168" s="1">
        <f t="shared" si="26"/>
        <v>0</v>
      </c>
      <c r="J168" s="7">
        <f t="shared" si="30"/>
        <v>171191.54878307326</v>
      </c>
      <c r="K168" s="1">
        <f t="shared" si="31"/>
        <v>170934.41588854624</v>
      </c>
      <c r="L168" s="2">
        <f t="shared" si="32"/>
        <v>344</v>
      </c>
    </row>
    <row r="169" spans="1:12" x14ac:dyDescent="0.25">
      <c r="A169" s="2">
        <f t="shared" si="27"/>
        <v>168</v>
      </c>
      <c r="B169" s="3">
        <f t="shared" si="22"/>
        <v>51014</v>
      </c>
      <c r="C169" s="4" cm="1">
        <f t="array" ref="C169">IF(A169&lt;=MesesFijo, TIN_Fijo, _xlfn.XLOOKUP(B169, IdxFecha, IdxValor, TIN_Fijo) + Diferencial)</f>
        <v>4.1499999999999988E-2</v>
      </c>
      <c r="D169" s="4">
        <f t="shared" si="23"/>
        <v>3.4583333333333324E-3</v>
      </c>
      <c r="E169" s="6" t="b">
        <f t="shared" si="28"/>
        <v>0</v>
      </c>
      <c r="F169" s="1">
        <f t="shared" si="29"/>
        <v>906.23418366285398</v>
      </c>
      <c r="G169" s="1">
        <f t="shared" si="24"/>
        <v>591.14818828122225</v>
      </c>
      <c r="H169" s="1">
        <f t="shared" si="25"/>
        <v>315.08599538163173</v>
      </c>
      <c r="I169" s="1">
        <f t="shared" si="26"/>
        <v>0</v>
      </c>
      <c r="J169" s="7">
        <f t="shared" si="30"/>
        <v>170934.41588854624</v>
      </c>
      <c r="K169" s="1">
        <f t="shared" si="31"/>
        <v>170619.3298931646</v>
      </c>
      <c r="L169" s="2">
        <f t="shared" si="32"/>
        <v>344</v>
      </c>
    </row>
    <row r="170" spans="1:12" x14ac:dyDescent="0.25">
      <c r="A170" s="2">
        <f t="shared" si="27"/>
        <v>169</v>
      </c>
      <c r="B170" s="3">
        <f t="shared" si="22"/>
        <v>51044</v>
      </c>
      <c r="C170" s="4" cm="1">
        <f t="array" ref="C170">IF(A170&lt;=MesesFijo, TIN_Fijo, _xlfn.XLOOKUP(B170, IdxFecha, IdxValor, TIN_Fijo) + Diferencial)</f>
        <v>5.0500000000000003E-2</v>
      </c>
      <c r="D170" s="4">
        <f t="shared" si="23"/>
        <v>4.2083333333333339E-3</v>
      </c>
      <c r="E170" s="6" t="b">
        <f t="shared" si="28"/>
        <v>1</v>
      </c>
      <c r="F170" s="1">
        <f t="shared" si="29"/>
        <v>905.50414419025628</v>
      </c>
      <c r="G170" s="1">
        <f t="shared" si="24"/>
        <v>718.02301330040109</v>
      </c>
      <c r="H170" s="1">
        <f t="shared" si="25"/>
        <v>187.48113088985519</v>
      </c>
      <c r="I170" s="1">
        <f t="shared" si="26"/>
        <v>0</v>
      </c>
      <c r="J170" s="7">
        <f t="shared" si="30"/>
        <v>170619.3298931646</v>
      </c>
      <c r="K170" s="1">
        <f t="shared" si="31"/>
        <v>170431.84876227475</v>
      </c>
      <c r="L170" s="2">
        <f t="shared" si="32"/>
        <v>375</v>
      </c>
    </row>
    <row r="171" spans="1:12" x14ac:dyDescent="0.25">
      <c r="A171" s="2">
        <f t="shared" si="27"/>
        <v>170</v>
      </c>
      <c r="B171" s="3">
        <f t="shared" si="22"/>
        <v>51075</v>
      </c>
      <c r="C171" s="4" cm="1">
        <f t="array" ref="C171">IF(A171&lt;=MesesFijo, TIN_Fijo, _xlfn.XLOOKUP(B171, IdxFecha, IdxValor, TIN_Fijo) + Diferencial)</f>
        <v>4.65E-2</v>
      </c>
      <c r="D171" s="4">
        <f t="shared" si="23"/>
        <v>3.875E-3</v>
      </c>
      <c r="E171" s="6" t="b">
        <f t="shared" si="28"/>
        <v>0</v>
      </c>
      <c r="F171" s="1">
        <f t="shared" si="29"/>
        <v>905.50414419025628</v>
      </c>
      <c r="G171" s="1">
        <f t="shared" si="24"/>
        <v>660.4234139538147</v>
      </c>
      <c r="H171" s="1">
        <f t="shared" si="25"/>
        <v>245.08073023644158</v>
      </c>
      <c r="I171" s="1">
        <f t="shared" si="26"/>
        <v>0</v>
      </c>
      <c r="J171" s="7">
        <f t="shared" si="30"/>
        <v>170431.84876227475</v>
      </c>
      <c r="K171" s="1">
        <f t="shared" si="31"/>
        <v>170186.76803203829</v>
      </c>
      <c r="L171" s="2">
        <f t="shared" si="32"/>
        <v>375</v>
      </c>
    </row>
    <row r="172" spans="1:12" x14ac:dyDescent="0.25">
      <c r="A172" s="2">
        <f t="shared" si="27"/>
        <v>171</v>
      </c>
      <c r="B172" s="3">
        <f t="shared" si="22"/>
        <v>51105</v>
      </c>
      <c r="C172" s="4" cm="1">
        <f t="array" ref="C172">IF(A172&lt;=MesesFijo, TIN_Fijo, _xlfn.XLOOKUP(B172, IdxFecha, IdxValor, TIN_Fijo) + Diferencial)</f>
        <v>5.0500000000000003E-2</v>
      </c>
      <c r="D172" s="4">
        <f t="shared" si="23"/>
        <v>4.2083333333333339E-3</v>
      </c>
      <c r="E172" s="6" t="b">
        <f t="shared" si="28"/>
        <v>0</v>
      </c>
      <c r="F172" s="1">
        <f t="shared" si="29"/>
        <v>905.50414419025628</v>
      </c>
      <c r="G172" s="1">
        <f t="shared" si="24"/>
        <v>716.20264880149455</v>
      </c>
      <c r="H172" s="1">
        <f t="shared" si="25"/>
        <v>189.30149538876174</v>
      </c>
      <c r="I172" s="1">
        <f t="shared" si="26"/>
        <v>0</v>
      </c>
      <c r="J172" s="7">
        <f t="shared" si="30"/>
        <v>170186.76803203829</v>
      </c>
      <c r="K172" s="1">
        <f t="shared" si="31"/>
        <v>169997.46653664953</v>
      </c>
      <c r="L172" s="2">
        <f t="shared" si="32"/>
        <v>375</v>
      </c>
    </row>
    <row r="173" spans="1:12" x14ac:dyDescent="0.25">
      <c r="A173" s="2">
        <f t="shared" si="27"/>
        <v>172</v>
      </c>
      <c r="B173" s="3">
        <f t="shared" si="22"/>
        <v>51136</v>
      </c>
      <c r="C173" s="4" cm="1">
        <f t="array" ref="C173">IF(A173&lt;=MesesFijo, TIN_Fijo, _xlfn.XLOOKUP(B173, IdxFecha, IdxValor, TIN_Fijo) + Diferencial)</f>
        <v>4.65E-2</v>
      </c>
      <c r="D173" s="4">
        <f t="shared" si="23"/>
        <v>3.875E-3</v>
      </c>
      <c r="E173" s="6" t="b">
        <f t="shared" si="28"/>
        <v>0</v>
      </c>
      <c r="F173" s="1">
        <f t="shared" si="29"/>
        <v>905.50414419025628</v>
      </c>
      <c r="G173" s="1">
        <f t="shared" si="24"/>
        <v>658.74018282951693</v>
      </c>
      <c r="H173" s="1">
        <f t="shared" si="25"/>
        <v>246.76396136073936</v>
      </c>
      <c r="I173" s="1">
        <f t="shared" si="26"/>
        <v>0</v>
      </c>
      <c r="J173" s="7">
        <f t="shared" si="30"/>
        <v>169997.46653664953</v>
      </c>
      <c r="K173" s="1">
        <f t="shared" si="31"/>
        <v>169750.7025752888</v>
      </c>
      <c r="L173" s="2">
        <f t="shared" si="32"/>
        <v>375</v>
      </c>
    </row>
    <row r="174" spans="1:12" x14ac:dyDescent="0.25">
      <c r="A174" s="2">
        <f t="shared" si="27"/>
        <v>173</v>
      </c>
      <c r="B174" s="3">
        <f t="shared" si="22"/>
        <v>51167</v>
      </c>
      <c r="C174" s="4" cm="1">
        <f t="array" ref="C174">IF(A174&lt;=MesesFijo, TIN_Fijo, _xlfn.XLOOKUP(B174, IdxFecha, IdxValor, TIN_Fijo) + Diferencial)</f>
        <v>5.0500000000000003E-2</v>
      </c>
      <c r="D174" s="4">
        <f t="shared" si="23"/>
        <v>4.2083333333333339E-3</v>
      </c>
      <c r="E174" s="6" t="b">
        <f t="shared" si="28"/>
        <v>0</v>
      </c>
      <c r="F174" s="1">
        <f t="shared" si="29"/>
        <v>905.50414419025628</v>
      </c>
      <c r="G174" s="1">
        <f t="shared" si="24"/>
        <v>714.36754000434041</v>
      </c>
      <c r="H174" s="1">
        <f t="shared" si="25"/>
        <v>191.13660418591587</v>
      </c>
      <c r="I174" s="1">
        <f t="shared" si="26"/>
        <v>0</v>
      </c>
      <c r="J174" s="7">
        <f t="shared" si="30"/>
        <v>169750.7025752888</v>
      </c>
      <c r="K174" s="1">
        <f t="shared" si="31"/>
        <v>169559.56597110289</v>
      </c>
      <c r="L174" s="2">
        <f t="shared" si="32"/>
        <v>375</v>
      </c>
    </row>
    <row r="175" spans="1:12" x14ac:dyDescent="0.25">
      <c r="A175" s="2">
        <f t="shared" si="27"/>
        <v>174</v>
      </c>
      <c r="B175" s="3">
        <f t="shared" si="22"/>
        <v>51196</v>
      </c>
      <c r="C175" s="4" cm="1">
        <f t="array" ref="C175">IF(A175&lt;=MesesFijo, TIN_Fijo, _xlfn.XLOOKUP(B175, IdxFecha, IdxValor, TIN_Fijo) + Diferencial)</f>
        <v>4.65E-2</v>
      </c>
      <c r="D175" s="4">
        <f t="shared" si="23"/>
        <v>3.875E-3</v>
      </c>
      <c r="E175" s="6" t="b">
        <f t="shared" si="28"/>
        <v>0</v>
      </c>
      <c r="F175" s="1">
        <f t="shared" si="29"/>
        <v>905.50414419025628</v>
      </c>
      <c r="G175" s="1">
        <f t="shared" si="24"/>
        <v>657.04331813802366</v>
      </c>
      <c r="H175" s="1">
        <f t="shared" si="25"/>
        <v>248.46082605223262</v>
      </c>
      <c r="I175" s="1">
        <f t="shared" si="26"/>
        <v>0</v>
      </c>
      <c r="J175" s="7">
        <f t="shared" si="30"/>
        <v>169559.56597110289</v>
      </c>
      <c r="K175" s="1">
        <f t="shared" si="31"/>
        <v>169311.10514505065</v>
      </c>
      <c r="L175" s="2">
        <f t="shared" si="32"/>
        <v>375</v>
      </c>
    </row>
    <row r="176" spans="1:12" x14ac:dyDescent="0.25">
      <c r="A176" s="2">
        <f t="shared" si="27"/>
        <v>175</v>
      </c>
      <c r="B176" s="3">
        <f t="shared" si="22"/>
        <v>51227</v>
      </c>
      <c r="C176" s="4" cm="1">
        <f t="array" ref="C176">IF(A176&lt;=MesesFijo, TIN_Fijo, _xlfn.XLOOKUP(B176, IdxFecha, IdxValor, TIN_Fijo) + Diferencial)</f>
        <v>5.0500000000000003E-2</v>
      </c>
      <c r="D176" s="4">
        <f t="shared" si="23"/>
        <v>4.2083333333333339E-3</v>
      </c>
      <c r="E176" s="6" t="b">
        <f t="shared" si="28"/>
        <v>0</v>
      </c>
      <c r="F176" s="1">
        <f t="shared" si="29"/>
        <v>905.50414419025628</v>
      </c>
      <c r="G176" s="1">
        <f t="shared" si="24"/>
        <v>712.51756748542152</v>
      </c>
      <c r="H176" s="1">
        <f t="shared" si="25"/>
        <v>192.98657670483476</v>
      </c>
      <c r="I176" s="1">
        <f t="shared" si="26"/>
        <v>0</v>
      </c>
      <c r="J176" s="7">
        <f t="shared" si="30"/>
        <v>169311.10514505065</v>
      </c>
      <c r="K176" s="1">
        <f t="shared" si="31"/>
        <v>169118.11856834582</v>
      </c>
      <c r="L176" s="2">
        <f t="shared" si="32"/>
        <v>375</v>
      </c>
    </row>
    <row r="177" spans="1:12" x14ac:dyDescent="0.25">
      <c r="A177" s="2">
        <f t="shared" si="27"/>
        <v>176</v>
      </c>
      <c r="B177" s="3">
        <f t="shared" si="22"/>
        <v>51257</v>
      </c>
      <c r="C177" s="4" cm="1">
        <f t="array" ref="C177">IF(A177&lt;=MesesFijo, TIN_Fijo, _xlfn.XLOOKUP(B177, IdxFecha, IdxValor, TIN_Fijo) + Diferencial)</f>
        <v>4.65E-2</v>
      </c>
      <c r="D177" s="4">
        <f t="shared" si="23"/>
        <v>3.875E-3</v>
      </c>
      <c r="E177" s="6" t="b">
        <f t="shared" si="28"/>
        <v>0</v>
      </c>
      <c r="F177" s="1">
        <f t="shared" si="29"/>
        <v>905.50414419025628</v>
      </c>
      <c r="G177" s="1">
        <f t="shared" si="24"/>
        <v>655.33270945234005</v>
      </c>
      <c r="H177" s="1">
        <f t="shared" si="25"/>
        <v>250.17143473791623</v>
      </c>
      <c r="I177" s="1">
        <f t="shared" si="26"/>
        <v>0</v>
      </c>
      <c r="J177" s="7">
        <f t="shared" si="30"/>
        <v>169118.11856834582</v>
      </c>
      <c r="K177" s="1">
        <f t="shared" si="31"/>
        <v>168867.9471336079</v>
      </c>
      <c r="L177" s="2">
        <f t="shared" si="32"/>
        <v>375</v>
      </c>
    </row>
    <row r="178" spans="1:12" x14ac:dyDescent="0.25">
      <c r="A178" s="2">
        <f t="shared" si="27"/>
        <v>177</v>
      </c>
      <c r="B178" s="3">
        <f t="shared" si="22"/>
        <v>51288</v>
      </c>
      <c r="C178" s="4" cm="1">
        <f t="array" ref="C178">IF(A178&lt;=MesesFijo, TIN_Fijo, _xlfn.XLOOKUP(B178, IdxFecha, IdxValor, TIN_Fijo) + Diferencial)</f>
        <v>5.0500000000000003E-2</v>
      </c>
      <c r="D178" s="4">
        <f t="shared" si="23"/>
        <v>4.2083333333333339E-3</v>
      </c>
      <c r="E178" s="6" t="b">
        <f t="shared" si="28"/>
        <v>0</v>
      </c>
      <c r="F178" s="1">
        <f t="shared" si="29"/>
        <v>905.50414419025628</v>
      </c>
      <c r="G178" s="1">
        <f t="shared" si="24"/>
        <v>710.65261085393331</v>
      </c>
      <c r="H178" s="1">
        <f t="shared" si="25"/>
        <v>194.85153333632297</v>
      </c>
      <c r="I178" s="1">
        <f t="shared" si="26"/>
        <v>0</v>
      </c>
      <c r="J178" s="7">
        <f t="shared" si="30"/>
        <v>168867.9471336079</v>
      </c>
      <c r="K178" s="1">
        <f t="shared" si="31"/>
        <v>168673.09560027157</v>
      </c>
      <c r="L178" s="2">
        <f t="shared" si="32"/>
        <v>375</v>
      </c>
    </row>
    <row r="179" spans="1:12" x14ac:dyDescent="0.25">
      <c r="A179" s="2">
        <f t="shared" si="27"/>
        <v>178</v>
      </c>
      <c r="B179" s="3">
        <f t="shared" si="22"/>
        <v>51318</v>
      </c>
      <c r="C179" s="4" cm="1">
        <f t="array" ref="C179">IF(A179&lt;=MesesFijo, TIN_Fijo, _xlfn.XLOOKUP(B179, IdxFecha, IdxValor, TIN_Fijo) + Diferencial)</f>
        <v>4.65E-2</v>
      </c>
      <c r="D179" s="4">
        <f t="shared" si="23"/>
        <v>3.875E-3</v>
      </c>
      <c r="E179" s="6" t="b">
        <f t="shared" si="28"/>
        <v>0</v>
      </c>
      <c r="F179" s="1">
        <f t="shared" si="29"/>
        <v>905.50414419025628</v>
      </c>
      <c r="G179" s="1">
        <f t="shared" si="24"/>
        <v>653.60824545105231</v>
      </c>
      <c r="H179" s="1">
        <f t="shared" si="25"/>
        <v>251.89589873920397</v>
      </c>
      <c r="I179" s="1">
        <f t="shared" si="26"/>
        <v>0</v>
      </c>
      <c r="J179" s="7">
        <f t="shared" si="30"/>
        <v>168673.09560027157</v>
      </c>
      <c r="K179" s="1">
        <f t="shared" si="31"/>
        <v>168421.19970153237</v>
      </c>
      <c r="L179" s="2">
        <f t="shared" si="32"/>
        <v>375</v>
      </c>
    </row>
    <row r="180" spans="1:12" x14ac:dyDescent="0.25">
      <c r="A180" s="2">
        <f t="shared" si="27"/>
        <v>179</v>
      </c>
      <c r="B180" s="3">
        <f t="shared" si="22"/>
        <v>51349</v>
      </c>
      <c r="C180" s="4" cm="1">
        <f t="array" ref="C180">IF(A180&lt;=MesesFijo, TIN_Fijo, _xlfn.XLOOKUP(B180, IdxFecha, IdxValor, TIN_Fijo) + Diferencial)</f>
        <v>5.0500000000000003E-2</v>
      </c>
      <c r="D180" s="4">
        <f t="shared" si="23"/>
        <v>4.2083333333333339E-3</v>
      </c>
      <c r="E180" s="6" t="b">
        <f t="shared" si="28"/>
        <v>0</v>
      </c>
      <c r="F180" s="1">
        <f t="shared" si="29"/>
        <v>905.50414419025628</v>
      </c>
      <c r="G180" s="1">
        <f t="shared" si="24"/>
        <v>708.77254874394885</v>
      </c>
      <c r="H180" s="1">
        <f t="shared" si="25"/>
        <v>196.73159544630744</v>
      </c>
      <c r="I180" s="1">
        <f t="shared" si="26"/>
        <v>0</v>
      </c>
      <c r="J180" s="7">
        <f t="shared" si="30"/>
        <v>168421.19970153237</v>
      </c>
      <c r="K180" s="1">
        <f t="shared" si="31"/>
        <v>168224.46810608607</v>
      </c>
      <c r="L180" s="2">
        <f t="shared" si="32"/>
        <v>375</v>
      </c>
    </row>
    <row r="181" spans="1:12" x14ac:dyDescent="0.25">
      <c r="A181" s="2">
        <f t="shared" si="27"/>
        <v>180</v>
      </c>
      <c r="B181" s="3">
        <f t="shared" si="22"/>
        <v>51380</v>
      </c>
      <c r="C181" s="4" cm="1">
        <f t="array" ref="C181">IF(A181&lt;=MesesFijo, TIN_Fijo, _xlfn.XLOOKUP(B181, IdxFecha, IdxValor, TIN_Fijo) + Diferencial)</f>
        <v>4.65E-2</v>
      </c>
      <c r="D181" s="4">
        <f t="shared" si="23"/>
        <v>3.875E-3</v>
      </c>
      <c r="E181" s="6" t="b">
        <f t="shared" si="28"/>
        <v>0</v>
      </c>
      <c r="F181" s="1">
        <f t="shared" si="29"/>
        <v>905.50414419025628</v>
      </c>
      <c r="G181" s="1">
        <f t="shared" si="24"/>
        <v>651.8698139110835</v>
      </c>
      <c r="H181" s="1">
        <f t="shared" si="25"/>
        <v>253.63433027917279</v>
      </c>
      <c r="I181" s="1">
        <f t="shared" si="26"/>
        <v>0</v>
      </c>
      <c r="J181" s="7">
        <f t="shared" si="30"/>
        <v>168224.46810608607</v>
      </c>
      <c r="K181" s="1">
        <f t="shared" si="31"/>
        <v>167970.83377580691</v>
      </c>
      <c r="L181" s="2">
        <f t="shared" si="32"/>
        <v>375</v>
      </c>
    </row>
    <row r="182" spans="1:12" x14ac:dyDescent="0.25">
      <c r="A182" s="2">
        <f t="shared" si="27"/>
        <v>181</v>
      </c>
      <c r="B182" s="3">
        <f t="shared" si="22"/>
        <v>51410</v>
      </c>
      <c r="C182" s="4" cm="1">
        <f t="array" ref="C182">IF(A182&lt;=MesesFijo, TIN_Fijo, _xlfn.XLOOKUP(B182, IdxFecha, IdxValor, TIN_Fijo) + Diferencial)</f>
        <v>2.9500000000000002E-2</v>
      </c>
      <c r="D182" s="4">
        <f t="shared" si="23"/>
        <v>2.4583333333333336E-3</v>
      </c>
      <c r="E182" s="6" t="b">
        <f t="shared" si="28"/>
        <v>1</v>
      </c>
      <c r="F182" s="1">
        <f t="shared" si="29"/>
        <v>905.42302964891053</v>
      </c>
      <c r="G182" s="1">
        <f t="shared" si="24"/>
        <v>412.92829969885872</v>
      </c>
      <c r="H182" s="1">
        <f t="shared" si="25"/>
        <v>492.49472995005181</v>
      </c>
      <c r="I182" s="1">
        <f t="shared" si="26"/>
        <v>0</v>
      </c>
      <c r="J182" s="7">
        <f t="shared" si="30"/>
        <v>167970.83377580691</v>
      </c>
      <c r="K182" s="1">
        <f t="shared" si="31"/>
        <v>167478.33904585685</v>
      </c>
      <c r="L182" s="2">
        <f t="shared" si="32"/>
        <v>248</v>
      </c>
    </row>
    <row r="183" spans="1:12" x14ac:dyDescent="0.25">
      <c r="A183" s="2">
        <f t="shared" si="27"/>
        <v>182</v>
      </c>
      <c r="B183" s="3">
        <f t="shared" si="22"/>
        <v>51441</v>
      </c>
      <c r="C183" s="4" cm="1">
        <f t="array" ref="C183">IF(A183&lt;=MesesFijo, TIN_Fijo, _xlfn.XLOOKUP(B183, IdxFecha, IdxValor, TIN_Fijo) + Diferencial)</f>
        <v>2.9500000000000002E-2</v>
      </c>
      <c r="D183" s="4">
        <f t="shared" si="23"/>
        <v>2.4583333333333336E-3</v>
      </c>
      <c r="E183" s="6" t="b">
        <f t="shared" si="28"/>
        <v>0</v>
      </c>
      <c r="F183" s="1">
        <f t="shared" si="29"/>
        <v>905.42302964891053</v>
      </c>
      <c r="G183" s="1">
        <f t="shared" si="24"/>
        <v>411.71758348773147</v>
      </c>
      <c r="H183" s="1">
        <f t="shared" si="25"/>
        <v>493.70544616117905</v>
      </c>
      <c r="I183" s="1">
        <f t="shared" si="26"/>
        <v>0</v>
      </c>
      <c r="J183" s="7">
        <f t="shared" si="30"/>
        <v>167478.33904585685</v>
      </c>
      <c r="K183" s="1">
        <f t="shared" si="31"/>
        <v>166984.63359969566</v>
      </c>
      <c r="L183" s="2">
        <f t="shared" si="32"/>
        <v>248</v>
      </c>
    </row>
    <row r="184" spans="1:12" x14ac:dyDescent="0.25">
      <c r="A184" s="2">
        <f t="shared" si="27"/>
        <v>183</v>
      </c>
      <c r="B184" s="3">
        <f t="shared" si="22"/>
        <v>51471</v>
      </c>
      <c r="C184" s="4" cm="1">
        <f t="array" ref="C184">IF(A184&lt;=MesesFijo, TIN_Fijo, _xlfn.XLOOKUP(B184, IdxFecha, IdxValor, TIN_Fijo) + Diferencial)</f>
        <v>2.9500000000000002E-2</v>
      </c>
      <c r="D184" s="4">
        <f t="shared" si="23"/>
        <v>2.4583333333333336E-3</v>
      </c>
      <c r="E184" s="6" t="b">
        <f t="shared" si="28"/>
        <v>0</v>
      </c>
      <c r="F184" s="1">
        <f t="shared" si="29"/>
        <v>905.42302964891053</v>
      </c>
      <c r="G184" s="1">
        <f t="shared" si="24"/>
        <v>410.50389093258519</v>
      </c>
      <c r="H184" s="1">
        <f t="shared" si="25"/>
        <v>494.91913871632534</v>
      </c>
      <c r="I184" s="1">
        <f t="shared" si="26"/>
        <v>0</v>
      </c>
      <c r="J184" s="7">
        <f t="shared" si="30"/>
        <v>166984.63359969566</v>
      </c>
      <c r="K184" s="1">
        <f t="shared" si="31"/>
        <v>166489.71446097933</v>
      </c>
      <c r="L184" s="2">
        <f t="shared" si="32"/>
        <v>248</v>
      </c>
    </row>
    <row r="185" spans="1:12" x14ac:dyDescent="0.25">
      <c r="A185" s="2">
        <f t="shared" si="27"/>
        <v>184</v>
      </c>
      <c r="B185" s="3">
        <f t="shared" si="22"/>
        <v>51502</v>
      </c>
      <c r="C185" s="4" cm="1">
        <f t="array" ref="C185">IF(A185&lt;=MesesFijo, TIN_Fijo, _xlfn.XLOOKUP(B185, IdxFecha, IdxValor, TIN_Fijo) + Diferencial)</f>
        <v>2.9500000000000002E-2</v>
      </c>
      <c r="D185" s="4">
        <f t="shared" si="23"/>
        <v>2.4583333333333336E-3</v>
      </c>
      <c r="E185" s="6" t="b">
        <f t="shared" si="28"/>
        <v>0</v>
      </c>
      <c r="F185" s="1">
        <f t="shared" si="29"/>
        <v>905.42302964891053</v>
      </c>
      <c r="G185" s="1">
        <f t="shared" si="24"/>
        <v>409.28721471657423</v>
      </c>
      <c r="H185" s="1">
        <f t="shared" si="25"/>
        <v>496.1358149323363</v>
      </c>
      <c r="I185" s="1">
        <f t="shared" si="26"/>
        <v>0</v>
      </c>
      <c r="J185" s="7">
        <f t="shared" si="30"/>
        <v>166489.71446097933</v>
      </c>
      <c r="K185" s="1">
        <f t="shared" si="31"/>
        <v>165993.57864604698</v>
      </c>
      <c r="L185" s="2">
        <f t="shared" si="32"/>
        <v>248</v>
      </c>
    </row>
    <row r="186" spans="1:12" x14ac:dyDescent="0.25">
      <c r="A186" s="2">
        <f t="shared" si="27"/>
        <v>185</v>
      </c>
      <c r="B186" s="3">
        <f t="shared" si="22"/>
        <v>51533</v>
      </c>
      <c r="C186" s="4" cm="1">
        <f t="array" ref="C186">IF(A186&lt;=MesesFijo, TIN_Fijo, _xlfn.XLOOKUP(B186, IdxFecha, IdxValor, TIN_Fijo) + Diferencial)</f>
        <v>2.9500000000000002E-2</v>
      </c>
      <c r="D186" s="4">
        <f t="shared" si="23"/>
        <v>2.4583333333333336E-3</v>
      </c>
      <c r="E186" s="6" t="b">
        <f t="shared" si="28"/>
        <v>0</v>
      </c>
      <c r="F186" s="1">
        <f t="shared" si="29"/>
        <v>905.42302964891053</v>
      </c>
      <c r="G186" s="1">
        <f t="shared" si="24"/>
        <v>408.06754750486556</v>
      </c>
      <c r="H186" s="1">
        <f t="shared" si="25"/>
        <v>497.35548214404497</v>
      </c>
      <c r="I186" s="1">
        <f t="shared" si="26"/>
        <v>0</v>
      </c>
      <c r="J186" s="7">
        <f t="shared" si="30"/>
        <v>165993.57864604698</v>
      </c>
      <c r="K186" s="1">
        <f t="shared" si="31"/>
        <v>165496.22316390293</v>
      </c>
      <c r="L186" s="2">
        <f t="shared" si="32"/>
        <v>248</v>
      </c>
    </row>
    <row r="187" spans="1:12" x14ac:dyDescent="0.25">
      <c r="A187" s="2">
        <f t="shared" si="27"/>
        <v>186</v>
      </c>
      <c r="B187" s="3">
        <f t="shared" si="22"/>
        <v>51561</v>
      </c>
      <c r="C187" s="4" cm="1">
        <f t="array" ref="C187">IF(A187&lt;=MesesFijo, TIN_Fijo, _xlfn.XLOOKUP(B187, IdxFecha, IdxValor, TIN_Fijo) + Diferencial)</f>
        <v>2.9500000000000002E-2</v>
      </c>
      <c r="D187" s="4">
        <f t="shared" si="23"/>
        <v>2.4583333333333336E-3</v>
      </c>
      <c r="E187" s="6" t="b">
        <f t="shared" si="28"/>
        <v>0</v>
      </c>
      <c r="F187" s="1">
        <f t="shared" si="29"/>
        <v>905.42302964891053</v>
      </c>
      <c r="G187" s="1">
        <f t="shared" si="24"/>
        <v>406.84488194459476</v>
      </c>
      <c r="H187" s="1">
        <f t="shared" si="25"/>
        <v>498.57814770431577</v>
      </c>
      <c r="I187" s="1">
        <f t="shared" si="26"/>
        <v>0</v>
      </c>
      <c r="J187" s="7">
        <f t="shared" si="30"/>
        <v>165496.22316390293</v>
      </c>
      <c r="K187" s="1">
        <f t="shared" si="31"/>
        <v>164997.64501619863</v>
      </c>
      <c r="L187" s="2">
        <f t="shared" si="32"/>
        <v>248</v>
      </c>
    </row>
    <row r="188" spans="1:12" x14ac:dyDescent="0.25">
      <c r="A188" s="2">
        <f t="shared" si="27"/>
        <v>187</v>
      </c>
      <c r="B188" s="3">
        <f t="shared" si="22"/>
        <v>51592</v>
      </c>
      <c r="C188" s="4" cm="1">
        <f t="array" ref="C188">IF(A188&lt;=MesesFijo, TIN_Fijo, _xlfn.XLOOKUP(B188, IdxFecha, IdxValor, TIN_Fijo) + Diferencial)</f>
        <v>2.9500000000000002E-2</v>
      </c>
      <c r="D188" s="4">
        <f t="shared" si="23"/>
        <v>2.4583333333333336E-3</v>
      </c>
      <c r="E188" s="6" t="b">
        <f t="shared" si="28"/>
        <v>0</v>
      </c>
      <c r="F188" s="1">
        <f t="shared" si="29"/>
        <v>905.42302964891053</v>
      </c>
      <c r="G188" s="1">
        <f t="shared" si="24"/>
        <v>405.61921066482165</v>
      </c>
      <c r="H188" s="1">
        <f t="shared" si="25"/>
        <v>499.80381898408888</v>
      </c>
      <c r="I188" s="1">
        <f t="shared" si="26"/>
        <v>0</v>
      </c>
      <c r="J188" s="7">
        <f t="shared" si="30"/>
        <v>164997.64501619863</v>
      </c>
      <c r="K188" s="1">
        <f t="shared" si="31"/>
        <v>164497.84119721453</v>
      </c>
      <c r="L188" s="2">
        <f t="shared" si="32"/>
        <v>248</v>
      </c>
    </row>
    <row r="189" spans="1:12" x14ac:dyDescent="0.25">
      <c r="A189" s="2">
        <f t="shared" si="27"/>
        <v>188</v>
      </c>
      <c r="B189" s="3">
        <f t="shared" si="22"/>
        <v>51622</v>
      </c>
      <c r="C189" s="4" cm="1">
        <f t="array" ref="C189">IF(A189&lt;=MesesFijo, TIN_Fijo, _xlfn.XLOOKUP(B189, IdxFecha, IdxValor, TIN_Fijo) + Diferencial)</f>
        <v>2.9500000000000002E-2</v>
      </c>
      <c r="D189" s="4">
        <f t="shared" si="23"/>
        <v>2.4583333333333336E-3</v>
      </c>
      <c r="E189" s="6" t="b">
        <f t="shared" si="28"/>
        <v>0</v>
      </c>
      <c r="F189" s="1">
        <f t="shared" si="29"/>
        <v>905.42302964891053</v>
      </c>
      <c r="G189" s="1">
        <f t="shared" si="24"/>
        <v>404.39052627648579</v>
      </c>
      <c r="H189" s="1">
        <f t="shared" si="25"/>
        <v>501.03250337242474</v>
      </c>
      <c r="I189" s="1">
        <f t="shared" si="26"/>
        <v>0</v>
      </c>
      <c r="J189" s="7">
        <f t="shared" si="30"/>
        <v>164497.84119721453</v>
      </c>
      <c r="K189" s="1">
        <f t="shared" si="31"/>
        <v>163996.80869384209</v>
      </c>
      <c r="L189" s="2">
        <f t="shared" si="32"/>
        <v>248</v>
      </c>
    </row>
    <row r="190" spans="1:12" x14ac:dyDescent="0.25">
      <c r="A190" s="2">
        <f t="shared" si="27"/>
        <v>189</v>
      </c>
      <c r="B190" s="3">
        <f t="shared" si="22"/>
        <v>51653</v>
      </c>
      <c r="C190" s="4" cm="1">
        <f t="array" ref="C190">IF(A190&lt;=MesesFijo, TIN_Fijo, _xlfn.XLOOKUP(B190, IdxFecha, IdxValor, TIN_Fijo) + Diferencial)</f>
        <v>2.9500000000000002E-2</v>
      </c>
      <c r="D190" s="4">
        <f t="shared" si="23"/>
        <v>2.4583333333333336E-3</v>
      </c>
      <c r="E190" s="6" t="b">
        <f t="shared" si="28"/>
        <v>0</v>
      </c>
      <c r="F190" s="1">
        <f t="shared" si="29"/>
        <v>905.42302964891053</v>
      </c>
      <c r="G190" s="1">
        <f t="shared" si="24"/>
        <v>403.15882137236184</v>
      </c>
      <c r="H190" s="1">
        <f t="shared" si="25"/>
        <v>502.26420827654869</v>
      </c>
      <c r="I190" s="1">
        <f t="shared" si="26"/>
        <v>0</v>
      </c>
      <c r="J190" s="7">
        <f t="shared" si="30"/>
        <v>163996.80869384209</v>
      </c>
      <c r="K190" s="1">
        <f t="shared" si="31"/>
        <v>163494.54448556554</v>
      </c>
      <c r="L190" s="2">
        <f t="shared" si="32"/>
        <v>248</v>
      </c>
    </row>
    <row r="191" spans="1:12" x14ac:dyDescent="0.25">
      <c r="A191" s="2">
        <f t="shared" si="27"/>
        <v>190</v>
      </c>
      <c r="B191" s="3">
        <f t="shared" si="22"/>
        <v>51683</v>
      </c>
      <c r="C191" s="4" cm="1">
        <f t="array" ref="C191">IF(A191&lt;=MesesFijo, TIN_Fijo, _xlfn.XLOOKUP(B191, IdxFecha, IdxValor, TIN_Fijo) + Diferencial)</f>
        <v>2.9500000000000002E-2</v>
      </c>
      <c r="D191" s="4">
        <f t="shared" si="23"/>
        <v>2.4583333333333336E-3</v>
      </c>
      <c r="E191" s="6" t="b">
        <f t="shared" si="28"/>
        <v>0</v>
      </c>
      <c r="F191" s="1">
        <f t="shared" si="29"/>
        <v>905.42302964891053</v>
      </c>
      <c r="G191" s="1">
        <f t="shared" si="24"/>
        <v>401.92408852701533</v>
      </c>
      <c r="H191" s="1">
        <f t="shared" si="25"/>
        <v>503.4989411218952</v>
      </c>
      <c r="I191" s="1">
        <f t="shared" si="26"/>
        <v>0</v>
      </c>
      <c r="J191" s="7">
        <f t="shared" si="30"/>
        <v>163494.54448556554</v>
      </c>
      <c r="K191" s="1">
        <f t="shared" si="31"/>
        <v>162991.04554444365</v>
      </c>
      <c r="L191" s="2">
        <f t="shared" si="32"/>
        <v>248</v>
      </c>
    </row>
    <row r="192" spans="1:12" x14ac:dyDescent="0.25">
      <c r="A192" s="2">
        <f t="shared" si="27"/>
        <v>191</v>
      </c>
      <c r="B192" s="3">
        <f t="shared" si="22"/>
        <v>51714</v>
      </c>
      <c r="C192" s="4" cm="1">
        <f t="array" ref="C192">IF(A192&lt;=MesesFijo, TIN_Fijo, _xlfn.XLOOKUP(B192, IdxFecha, IdxValor, TIN_Fijo) + Diferencial)</f>
        <v>2.9500000000000002E-2</v>
      </c>
      <c r="D192" s="4">
        <f t="shared" si="23"/>
        <v>2.4583333333333336E-3</v>
      </c>
      <c r="E192" s="6" t="b">
        <f t="shared" si="28"/>
        <v>0</v>
      </c>
      <c r="F192" s="1">
        <f t="shared" si="29"/>
        <v>905.42302964891053</v>
      </c>
      <c r="G192" s="1">
        <f t="shared" si="24"/>
        <v>400.68632029675734</v>
      </c>
      <c r="H192" s="1">
        <f t="shared" si="25"/>
        <v>504.73670935215318</v>
      </c>
      <c r="I192" s="1">
        <f t="shared" si="26"/>
        <v>0</v>
      </c>
      <c r="J192" s="7">
        <f t="shared" si="30"/>
        <v>162991.04554444365</v>
      </c>
      <c r="K192" s="1">
        <f t="shared" si="31"/>
        <v>162486.30883509151</v>
      </c>
      <c r="L192" s="2">
        <f t="shared" si="32"/>
        <v>248</v>
      </c>
    </row>
    <row r="193" spans="1:12" x14ac:dyDescent="0.25">
      <c r="A193" s="2">
        <f t="shared" si="27"/>
        <v>192</v>
      </c>
      <c r="B193" s="3">
        <f t="shared" si="22"/>
        <v>51745</v>
      </c>
      <c r="C193" s="4" cm="1">
        <f t="array" ref="C193">IF(A193&lt;=MesesFijo, TIN_Fijo, _xlfn.XLOOKUP(B193, IdxFecha, IdxValor, TIN_Fijo) + Diferencial)</f>
        <v>2.9500000000000002E-2</v>
      </c>
      <c r="D193" s="4">
        <f t="shared" si="23"/>
        <v>2.4583333333333336E-3</v>
      </c>
      <c r="E193" s="6" t="b">
        <f t="shared" si="28"/>
        <v>0</v>
      </c>
      <c r="F193" s="1">
        <f t="shared" si="29"/>
        <v>905.42302964891053</v>
      </c>
      <c r="G193" s="1">
        <f t="shared" si="24"/>
        <v>399.44550921960001</v>
      </c>
      <c r="H193" s="1">
        <f t="shared" si="25"/>
        <v>505.97752042931052</v>
      </c>
      <c r="I193" s="1">
        <f t="shared" si="26"/>
        <v>0</v>
      </c>
      <c r="J193" s="7">
        <f t="shared" si="30"/>
        <v>162486.30883509151</v>
      </c>
      <c r="K193" s="1">
        <f t="shared" si="31"/>
        <v>161980.33131466221</v>
      </c>
      <c r="L193" s="2">
        <f t="shared" si="32"/>
        <v>248</v>
      </c>
    </row>
    <row r="194" spans="1:12" x14ac:dyDescent="0.25">
      <c r="A194" s="2">
        <f t="shared" si="27"/>
        <v>193</v>
      </c>
      <c r="B194" s="3">
        <f t="shared" ref="B194:B257" si="33">EDATE(Firma, A194-1)</f>
        <v>51775</v>
      </c>
      <c r="C194" s="4" cm="1">
        <f t="array" ref="C194">IF(A194&lt;=MesesFijo, TIN_Fijo, _xlfn.XLOOKUP(B194, IdxFecha, IdxValor, TIN_Fijo) + Diferencial)</f>
        <v>2.9500000000000002E-2</v>
      </c>
      <c r="D194" s="4">
        <f t="shared" ref="D194:D257" si="34">C194/12</f>
        <v>2.4583333333333336E-3</v>
      </c>
      <c r="E194" s="6" t="b">
        <f t="shared" si="28"/>
        <v>1</v>
      </c>
      <c r="F194" s="1">
        <f t="shared" si="29"/>
        <v>902.6035693339719</v>
      </c>
      <c r="G194" s="1">
        <f t="shared" ref="G194:G257" si="35">IF(J194&lt;=0,0,J194*D194)</f>
        <v>398.20164781521129</v>
      </c>
      <c r="H194" s="1">
        <f t="shared" ref="H194:H257" si="36">IF(J194&lt;=0,0,F194-G194)</f>
        <v>504.40192151876062</v>
      </c>
      <c r="I194" s="1">
        <f t="shared" ref="I194:I257" si="37">IF(J194&lt;=0,0,IFERROR(SUMIFS(ExtrasImp, ExtrasFecha, B194), 0))</f>
        <v>0</v>
      </c>
      <c r="J194" s="7">
        <f t="shared" si="30"/>
        <v>161980.33131466221</v>
      </c>
      <c r="K194" s="1">
        <f t="shared" si="31"/>
        <v>161475.92939314345</v>
      </c>
      <c r="L194" s="2">
        <f t="shared" si="32"/>
        <v>237</v>
      </c>
    </row>
    <row r="195" spans="1:12" x14ac:dyDescent="0.25">
      <c r="A195" s="2">
        <f t="shared" ref="A195:A258" si="38">A194+1</f>
        <v>194</v>
      </c>
      <c r="B195" s="3">
        <f t="shared" si="33"/>
        <v>51806</v>
      </c>
      <c r="C195" s="4" cm="1">
        <f t="array" ref="C195">IF(A195&lt;=MesesFijo, TIN_Fijo, _xlfn.XLOOKUP(B195, IdxFecha, IdxValor, TIN_Fijo) + Diferencial)</f>
        <v>2.9500000000000002E-2</v>
      </c>
      <c r="D195" s="4">
        <f t="shared" si="34"/>
        <v>2.4583333333333336E-3</v>
      </c>
      <c r="E195" s="6" t="b">
        <f t="shared" ref="E195:E258" si="39">IF(A195=1,TRUE, IF(A195=MesesFijo+1, TRUE, IF(A195&gt;MesesFijo, MOD(A195-MesesFijo-1, RevMeses)=0, FALSE)))</f>
        <v>0</v>
      </c>
      <c r="F195" s="1">
        <f t="shared" ref="F195:F258" si="40">IF(J195&lt;=0,0,IF(E195, -PMT(D195, L195, J195), F194))</f>
        <v>902.6035693339719</v>
      </c>
      <c r="G195" s="1">
        <f t="shared" si="35"/>
        <v>396.96165975814438</v>
      </c>
      <c r="H195" s="1">
        <f t="shared" si="36"/>
        <v>505.64190957582753</v>
      </c>
      <c r="I195" s="1">
        <f t="shared" si="37"/>
        <v>0</v>
      </c>
      <c r="J195" s="7">
        <f t="shared" ref="J195:J258" si="41">K194</f>
        <v>161475.92939314345</v>
      </c>
      <c r="K195" s="1">
        <f t="shared" ref="K195:K258" si="42">MAX(0, J195-H195-I195)</f>
        <v>160970.28748356763</v>
      </c>
      <c r="L195" s="2">
        <f t="shared" ref="L195:L258" si="43">IF(J195&lt;=0,0,IF(A195=1, PlazoMeses, IF(E195, IF(ModoAnt="Reducir plazo", ROUNDUP(NPER(D195, -F194, J195), 0), PlazoMeses-A195+1), L194)))</f>
        <v>237</v>
      </c>
    </row>
    <row r="196" spans="1:12" x14ac:dyDescent="0.25">
      <c r="A196" s="2">
        <f t="shared" si="38"/>
        <v>195</v>
      </c>
      <c r="B196" s="3">
        <f t="shared" si="33"/>
        <v>51836</v>
      </c>
      <c r="C196" s="4" cm="1">
        <f t="array" ref="C196">IF(A196&lt;=MesesFijo, TIN_Fijo, _xlfn.XLOOKUP(B196, IdxFecha, IdxValor, TIN_Fijo) + Diferencial)</f>
        <v>2.9500000000000002E-2</v>
      </c>
      <c r="D196" s="4">
        <f t="shared" si="34"/>
        <v>2.4583333333333336E-3</v>
      </c>
      <c r="E196" s="6" t="b">
        <f t="shared" si="39"/>
        <v>0</v>
      </c>
      <c r="F196" s="1">
        <f t="shared" si="40"/>
        <v>902.6035693339719</v>
      </c>
      <c r="G196" s="1">
        <f t="shared" si="35"/>
        <v>395.71862339710384</v>
      </c>
      <c r="H196" s="1">
        <f t="shared" si="36"/>
        <v>506.88494593686806</v>
      </c>
      <c r="I196" s="1">
        <f t="shared" si="37"/>
        <v>0</v>
      </c>
      <c r="J196" s="7">
        <f t="shared" si="41"/>
        <v>160970.28748356763</v>
      </c>
      <c r="K196" s="1">
        <f t="shared" si="42"/>
        <v>160463.40253763075</v>
      </c>
      <c r="L196" s="2">
        <f t="shared" si="43"/>
        <v>237</v>
      </c>
    </row>
    <row r="197" spans="1:12" x14ac:dyDescent="0.25">
      <c r="A197" s="2">
        <f t="shared" si="38"/>
        <v>196</v>
      </c>
      <c r="B197" s="3">
        <f t="shared" si="33"/>
        <v>51867</v>
      </c>
      <c r="C197" s="4" cm="1">
        <f t="array" ref="C197">IF(A197&lt;=MesesFijo, TIN_Fijo, _xlfn.XLOOKUP(B197, IdxFecha, IdxValor, TIN_Fijo) + Diferencial)</f>
        <v>2.9500000000000002E-2</v>
      </c>
      <c r="D197" s="4">
        <f t="shared" si="34"/>
        <v>2.4583333333333336E-3</v>
      </c>
      <c r="E197" s="6" t="b">
        <f t="shared" si="39"/>
        <v>0</v>
      </c>
      <c r="F197" s="1">
        <f t="shared" si="40"/>
        <v>902.6035693339719</v>
      </c>
      <c r="G197" s="1">
        <f t="shared" si="35"/>
        <v>394.4725312383423</v>
      </c>
      <c r="H197" s="1">
        <f t="shared" si="36"/>
        <v>508.13103809562961</v>
      </c>
      <c r="I197" s="1">
        <f t="shared" si="37"/>
        <v>0</v>
      </c>
      <c r="J197" s="7">
        <f t="shared" si="41"/>
        <v>160463.40253763075</v>
      </c>
      <c r="K197" s="1">
        <f t="shared" si="42"/>
        <v>159955.27149953513</v>
      </c>
      <c r="L197" s="2">
        <f t="shared" si="43"/>
        <v>237</v>
      </c>
    </row>
    <row r="198" spans="1:12" x14ac:dyDescent="0.25">
      <c r="A198" s="2">
        <f t="shared" si="38"/>
        <v>197</v>
      </c>
      <c r="B198" s="3">
        <f t="shared" si="33"/>
        <v>51898</v>
      </c>
      <c r="C198" s="4" cm="1">
        <f t="array" ref="C198">IF(A198&lt;=MesesFijo, TIN_Fijo, _xlfn.XLOOKUP(B198, IdxFecha, IdxValor, TIN_Fijo) + Diferencial)</f>
        <v>2.9500000000000002E-2</v>
      </c>
      <c r="D198" s="4">
        <f t="shared" si="34"/>
        <v>2.4583333333333336E-3</v>
      </c>
      <c r="E198" s="6" t="b">
        <f t="shared" si="39"/>
        <v>0</v>
      </c>
      <c r="F198" s="1">
        <f t="shared" si="40"/>
        <v>902.6035693339719</v>
      </c>
      <c r="G198" s="1">
        <f t="shared" si="35"/>
        <v>393.22337576969056</v>
      </c>
      <c r="H198" s="1">
        <f t="shared" si="36"/>
        <v>509.38019356428134</v>
      </c>
      <c r="I198" s="1">
        <f t="shared" si="37"/>
        <v>0</v>
      </c>
      <c r="J198" s="7">
        <f t="shared" si="41"/>
        <v>159955.27149953513</v>
      </c>
      <c r="K198" s="1">
        <f t="shared" si="42"/>
        <v>159445.89130597084</v>
      </c>
      <c r="L198" s="2">
        <f t="shared" si="43"/>
        <v>237</v>
      </c>
    </row>
    <row r="199" spans="1:12" x14ac:dyDescent="0.25">
      <c r="A199" s="2">
        <f t="shared" si="38"/>
        <v>198</v>
      </c>
      <c r="B199" s="3">
        <f t="shared" si="33"/>
        <v>51926</v>
      </c>
      <c r="C199" s="4" cm="1">
        <f t="array" ref="C199">IF(A199&lt;=MesesFijo, TIN_Fijo, _xlfn.XLOOKUP(B199, IdxFecha, IdxValor, TIN_Fijo) + Diferencial)</f>
        <v>2.9500000000000002E-2</v>
      </c>
      <c r="D199" s="4">
        <f t="shared" si="34"/>
        <v>2.4583333333333336E-3</v>
      </c>
      <c r="E199" s="6" t="b">
        <f t="shared" si="39"/>
        <v>0</v>
      </c>
      <c r="F199" s="1">
        <f t="shared" si="40"/>
        <v>902.6035693339719</v>
      </c>
      <c r="G199" s="1">
        <f t="shared" si="35"/>
        <v>391.9711494605117</v>
      </c>
      <c r="H199" s="1">
        <f t="shared" si="36"/>
        <v>510.63241987346021</v>
      </c>
      <c r="I199" s="1">
        <f t="shared" si="37"/>
        <v>0</v>
      </c>
      <c r="J199" s="7">
        <f t="shared" si="41"/>
        <v>159445.89130597084</v>
      </c>
      <c r="K199" s="1">
        <f t="shared" si="42"/>
        <v>158935.25888609738</v>
      </c>
      <c r="L199" s="2">
        <f t="shared" si="43"/>
        <v>237</v>
      </c>
    </row>
    <row r="200" spans="1:12" x14ac:dyDescent="0.25">
      <c r="A200" s="2">
        <f t="shared" si="38"/>
        <v>199</v>
      </c>
      <c r="B200" s="3">
        <f t="shared" si="33"/>
        <v>51957</v>
      </c>
      <c r="C200" s="4" cm="1">
        <f t="array" ref="C200">IF(A200&lt;=MesesFijo, TIN_Fijo, _xlfn.XLOOKUP(B200, IdxFecha, IdxValor, TIN_Fijo) + Diferencial)</f>
        <v>2.9500000000000002E-2</v>
      </c>
      <c r="D200" s="4">
        <f t="shared" si="34"/>
        <v>2.4583333333333336E-3</v>
      </c>
      <c r="E200" s="6" t="b">
        <f t="shared" si="39"/>
        <v>0</v>
      </c>
      <c r="F200" s="1">
        <f t="shared" si="40"/>
        <v>902.6035693339719</v>
      </c>
      <c r="G200" s="1">
        <f t="shared" si="35"/>
        <v>390.71584476165611</v>
      </c>
      <c r="H200" s="1">
        <f t="shared" si="36"/>
        <v>511.88772457231579</v>
      </c>
      <c r="I200" s="1">
        <f t="shared" si="37"/>
        <v>0</v>
      </c>
      <c r="J200" s="7">
        <f t="shared" si="41"/>
        <v>158935.25888609738</v>
      </c>
      <c r="K200" s="1">
        <f t="shared" si="42"/>
        <v>158423.37116152505</v>
      </c>
      <c r="L200" s="2">
        <f t="shared" si="43"/>
        <v>237</v>
      </c>
    </row>
    <row r="201" spans="1:12" x14ac:dyDescent="0.25">
      <c r="A201" s="2">
        <f t="shared" si="38"/>
        <v>200</v>
      </c>
      <c r="B201" s="3">
        <f t="shared" si="33"/>
        <v>51987</v>
      </c>
      <c r="C201" s="4" cm="1">
        <f t="array" ref="C201">IF(A201&lt;=MesesFijo, TIN_Fijo, _xlfn.XLOOKUP(B201, IdxFecha, IdxValor, TIN_Fijo) + Diferencial)</f>
        <v>2.9500000000000002E-2</v>
      </c>
      <c r="D201" s="4">
        <f t="shared" si="34"/>
        <v>2.4583333333333336E-3</v>
      </c>
      <c r="E201" s="6" t="b">
        <f t="shared" si="39"/>
        <v>0</v>
      </c>
      <c r="F201" s="1">
        <f t="shared" si="40"/>
        <v>902.6035693339719</v>
      </c>
      <c r="G201" s="1">
        <f t="shared" si="35"/>
        <v>389.45745410541582</v>
      </c>
      <c r="H201" s="1">
        <f t="shared" si="36"/>
        <v>513.14611522855603</v>
      </c>
      <c r="I201" s="1">
        <f t="shared" si="37"/>
        <v>0</v>
      </c>
      <c r="J201" s="7">
        <f t="shared" si="41"/>
        <v>158423.37116152505</v>
      </c>
      <c r="K201" s="1">
        <f t="shared" si="42"/>
        <v>157910.22504629649</v>
      </c>
      <c r="L201" s="2">
        <f t="shared" si="43"/>
        <v>237</v>
      </c>
    </row>
    <row r="202" spans="1:12" x14ac:dyDescent="0.25">
      <c r="A202" s="2">
        <f t="shared" si="38"/>
        <v>201</v>
      </c>
      <c r="B202" s="3">
        <f t="shared" si="33"/>
        <v>52018</v>
      </c>
      <c r="C202" s="4" cm="1">
        <f t="array" ref="C202">IF(A202&lt;=MesesFijo, TIN_Fijo, _xlfn.XLOOKUP(B202, IdxFecha, IdxValor, TIN_Fijo) + Diferencial)</f>
        <v>2.9500000000000002E-2</v>
      </c>
      <c r="D202" s="4">
        <f t="shared" si="34"/>
        <v>2.4583333333333336E-3</v>
      </c>
      <c r="E202" s="6" t="b">
        <f t="shared" si="39"/>
        <v>0</v>
      </c>
      <c r="F202" s="1">
        <f t="shared" si="40"/>
        <v>902.6035693339719</v>
      </c>
      <c r="G202" s="1">
        <f t="shared" si="35"/>
        <v>388.19596990547893</v>
      </c>
      <c r="H202" s="1">
        <f t="shared" si="36"/>
        <v>514.40759942849297</v>
      </c>
      <c r="I202" s="1">
        <f t="shared" si="37"/>
        <v>0</v>
      </c>
      <c r="J202" s="7">
        <f t="shared" si="41"/>
        <v>157910.22504629649</v>
      </c>
      <c r="K202" s="1">
        <f t="shared" si="42"/>
        <v>157395.81744686799</v>
      </c>
      <c r="L202" s="2">
        <f t="shared" si="43"/>
        <v>237</v>
      </c>
    </row>
    <row r="203" spans="1:12" x14ac:dyDescent="0.25">
      <c r="A203" s="2">
        <f t="shared" si="38"/>
        <v>202</v>
      </c>
      <c r="B203" s="3">
        <f t="shared" si="33"/>
        <v>52048</v>
      </c>
      <c r="C203" s="4" cm="1">
        <f t="array" ref="C203">IF(A203&lt;=MesesFijo, TIN_Fijo, _xlfn.XLOOKUP(B203, IdxFecha, IdxValor, TIN_Fijo) + Diferencial)</f>
        <v>2.9500000000000002E-2</v>
      </c>
      <c r="D203" s="4">
        <f t="shared" si="34"/>
        <v>2.4583333333333336E-3</v>
      </c>
      <c r="E203" s="6" t="b">
        <f t="shared" si="39"/>
        <v>0</v>
      </c>
      <c r="F203" s="1">
        <f t="shared" si="40"/>
        <v>902.6035693339719</v>
      </c>
      <c r="G203" s="1">
        <f t="shared" si="35"/>
        <v>386.93138455688387</v>
      </c>
      <c r="H203" s="1">
        <f t="shared" si="36"/>
        <v>515.67218477708798</v>
      </c>
      <c r="I203" s="1">
        <f t="shared" si="37"/>
        <v>0</v>
      </c>
      <c r="J203" s="7">
        <f t="shared" si="41"/>
        <v>157395.81744686799</v>
      </c>
      <c r="K203" s="1">
        <f t="shared" si="42"/>
        <v>156880.1452620909</v>
      </c>
      <c r="L203" s="2">
        <f t="shared" si="43"/>
        <v>237</v>
      </c>
    </row>
    <row r="204" spans="1:12" x14ac:dyDescent="0.25">
      <c r="A204" s="2">
        <f t="shared" si="38"/>
        <v>203</v>
      </c>
      <c r="B204" s="3">
        <f t="shared" si="33"/>
        <v>52079</v>
      </c>
      <c r="C204" s="4" cm="1">
        <f t="array" ref="C204">IF(A204&lt;=MesesFijo, TIN_Fijo, _xlfn.XLOOKUP(B204, IdxFecha, IdxValor, TIN_Fijo) + Diferencial)</f>
        <v>2.9500000000000002E-2</v>
      </c>
      <c r="D204" s="4">
        <f t="shared" si="34"/>
        <v>2.4583333333333336E-3</v>
      </c>
      <c r="E204" s="6" t="b">
        <f t="shared" si="39"/>
        <v>0</v>
      </c>
      <c r="F204" s="1">
        <f t="shared" si="40"/>
        <v>902.6035693339719</v>
      </c>
      <c r="G204" s="1">
        <f t="shared" si="35"/>
        <v>385.66369043597348</v>
      </c>
      <c r="H204" s="1">
        <f t="shared" si="36"/>
        <v>516.93987889799837</v>
      </c>
      <c r="I204" s="1">
        <f t="shared" si="37"/>
        <v>0</v>
      </c>
      <c r="J204" s="7">
        <f t="shared" si="41"/>
        <v>156880.1452620909</v>
      </c>
      <c r="K204" s="1">
        <f t="shared" si="42"/>
        <v>156363.20538319289</v>
      </c>
      <c r="L204" s="2">
        <f t="shared" si="43"/>
        <v>237</v>
      </c>
    </row>
    <row r="205" spans="1:12" x14ac:dyDescent="0.25">
      <c r="A205" s="2">
        <f t="shared" si="38"/>
        <v>204</v>
      </c>
      <c r="B205" s="3">
        <f t="shared" si="33"/>
        <v>52110</v>
      </c>
      <c r="C205" s="4" cm="1">
        <f t="array" ref="C205">IF(A205&lt;=MesesFijo, TIN_Fijo, _xlfn.XLOOKUP(B205, IdxFecha, IdxValor, TIN_Fijo) + Diferencial)</f>
        <v>2.9500000000000002E-2</v>
      </c>
      <c r="D205" s="4">
        <f t="shared" si="34"/>
        <v>2.4583333333333336E-3</v>
      </c>
      <c r="E205" s="6" t="b">
        <f t="shared" si="39"/>
        <v>0</v>
      </c>
      <c r="F205" s="1">
        <f t="shared" si="40"/>
        <v>902.6035693339719</v>
      </c>
      <c r="G205" s="1">
        <f t="shared" si="35"/>
        <v>384.39287990034927</v>
      </c>
      <c r="H205" s="1">
        <f t="shared" si="36"/>
        <v>518.21068943362263</v>
      </c>
      <c r="I205" s="1">
        <f t="shared" si="37"/>
        <v>0</v>
      </c>
      <c r="J205" s="7">
        <f t="shared" si="41"/>
        <v>156363.20538319289</v>
      </c>
      <c r="K205" s="1">
        <f t="shared" si="42"/>
        <v>155844.99469375928</v>
      </c>
      <c r="L205" s="2">
        <f t="shared" si="43"/>
        <v>237</v>
      </c>
    </row>
    <row r="206" spans="1:12" x14ac:dyDescent="0.25">
      <c r="A206" s="2">
        <f t="shared" si="38"/>
        <v>205</v>
      </c>
      <c r="B206" s="3">
        <f t="shared" si="33"/>
        <v>52140</v>
      </c>
      <c r="C206" s="4" cm="1">
        <f t="array" ref="C206">IF(A206&lt;=MesesFijo, TIN_Fijo, _xlfn.XLOOKUP(B206, IdxFecha, IdxValor, TIN_Fijo) + Diferencial)</f>
        <v>2.9500000000000002E-2</v>
      </c>
      <c r="D206" s="4">
        <f t="shared" si="34"/>
        <v>2.4583333333333336E-3</v>
      </c>
      <c r="E206" s="6" t="b">
        <f t="shared" si="39"/>
        <v>1</v>
      </c>
      <c r="F206" s="1">
        <f t="shared" si="40"/>
        <v>899.6122081834792</v>
      </c>
      <c r="G206" s="1">
        <f t="shared" si="35"/>
        <v>383.11894528882493</v>
      </c>
      <c r="H206" s="1">
        <f t="shared" si="36"/>
        <v>516.49326289465421</v>
      </c>
      <c r="I206" s="1">
        <f t="shared" si="37"/>
        <v>0</v>
      </c>
      <c r="J206" s="7">
        <f t="shared" si="41"/>
        <v>155844.99469375928</v>
      </c>
      <c r="K206" s="1">
        <f t="shared" si="42"/>
        <v>155328.50143086462</v>
      </c>
      <c r="L206" s="2">
        <f t="shared" si="43"/>
        <v>226</v>
      </c>
    </row>
    <row r="207" spans="1:12" x14ac:dyDescent="0.25">
      <c r="A207" s="2">
        <f t="shared" si="38"/>
        <v>206</v>
      </c>
      <c r="B207" s="3">
        <f t="shared" si="33"/>
        <v>52171</v>
      </c>
      <c r="C207" s="4" cm="1">
        <f t="array" ref="C207">IF(A207&lt;=MesesFijo, TIN_Fijo, _xlfn.XLOOKUP(B207, IdxFecha, IdxValor, TIN_Fijo) + Diferencial)</f>
        <v>2.9500000000000002E-2</v>
      </c>
      <c r="D207" s="4">
        <f t="shared" si="34"/>
        <v>2.4583333333333336E-3</v>
      </c>
      <c r="E207" s="6" t="b">
        <f t="shared" si="39"/>
        <v>0</v>
      </c>
      <c r="F207" s="1">
        <f t="shared" si="40"/>
        <v>899.6122081834792</v>
      </c>
      <c r="G207" s="1">
        <f t="shared" si="35"/>
        <v>381.84923268420891</v>
      </c>
      <c r="H207" s="1">
        <f t="shared" si="36"/>
        <v>517.76297549927028</v>
      </c>
      <c r="I207" s="1">
        <f t="shared" si="37"/>
        <v>0</v>
      </c>
      <c r="J207" s="7">
        <f t="shared" si="41"/>
        <v>155328.50143086462</v>
      </c>
      <c r="K207" s="1">
        <f t="shared" si="42"/>
        <v>154810.73845536535</v>
      </c>
      <c r="L207" s="2">
        <f t="shared" si="43"/>
        <v>226</v>
      </c>
    </row>
    <row r="208" spans="1:12" x14ac:dyDescent="0.25">
      <c r="A208" s="2">
        <f t="shared" si="38"/>
        <v>207</v>
      </c>
      <c r="B208" s="3">
        <f t="shared" si="33"/>
        <v>52201</v>
      </c>
      <c r="C208" s="4" cm="1">
        <f t="array" ref="C208">IF(A208&lt;=MesesFijo, TIN_Fijo, _xlfn.XLOOKUP(B208, IdxFecha, IdxValor, TIN_Fijo) + Diferencial)</f>
        <v>2.9500000000000002E-2</v>
      </c>
      <c r="D208" s="4">
        <f t="shared" si="34"/>
        <v>2.4583333333333336E-3</v>
      </c>
      <c r="E208" s="6" t="b">
        <f t="shared" si="39"/>
        <v>0</v>
      </c>
      <c r="F208" s="1">
        <f t="shared" si="40"/>
        <v>899.6122081834792</v>
      </c>
      <c r="G208" s="1">
        <f t="shared" si="35"/>
        <v>380.57639870277319</v>
      </c>
      <c r="H208" s="1">
        <f t="shared" si="36"/>
        <v>519.03580948070601</v>
      </c>
      <c r="I208" s="1">
        <f t="shared" si="37"/>
        <v>0</v>
      </c>
      <c r="J208" s="7">
        <f t="shared" si="41"/>
        <v>154810.73845536535</v>
      </c>
      <c r="K208" s="1">
        <f t="shared" si="42"/>
        <v>154291.70264588465</v>
      </c>
      <c r="L208" s="2">
        <f t="shared" si="43"/>
        <v>226</v>
      </c>
    </row>
    <row r="209" spans="1:12" x14ac:dyDescent="0.25">
      <c r="A209" s="2">
        <f t="shared" si="38"/>
        <v>208</v>
      </c>
      <c r="B209" s="3">
        <f t="shared" si="33"/>
        <v>52232</v>
      </c>
      <c r="C209" s="4" cm="1">
        <f t="array" ref="C209">IF(A209&lt;=MesesFijo, TIN_Fijo, _xlfn.XLOOKUP(B209, IdxFecha, IdxValor, TIN_Fijo) + Diferencial)</f>
        <v>2.9500000000000002E-2</v>
      </c>
      <c r="D209" s="4">
        <f t="shared" si="34"/>
        <v>2.4583333333333336E-3</v>
      </c>
      <c r="E209" s="6" t="b">
        <f t="shared" si="39"/>
        <v>0</v>
      </c>
      <c r="F209" s="1">
        <f t="shared" si="40"/>
        <v>899.6122081834792</v>
      </c>
      <c r="G209" s="1">
        <f t="shared" si="35"/>
        <v>379.30043567113313</v>
      </c>
      <c r="H209" s="1">
        <f t="shared" si="36"/>
        <v>520.31177251234612</v>
      </c>
      <c r="I209" s="1">
        <f t="shared" si="37"/>
        <v>0</v>
      </c>
      <c r="J209" s="7">
        <f t="shared" si="41"/>
        <v>154291.70264588465</v>
      </c>
      <c r="K209" s="1">
        <f t="shared" si="42"/>
        <v>153771.39087337229</v>
      </c>
      <c r="L209" s="2">
        <f t="shared" si="43"/>
        <v>226</v>
      </c>
    </row>
    <row r="210" spans="1:12" x14ac:dyDescent="0.25">
      <c r="A210" s="2">
        <f t="shared" si="38"/>
        <v>209</v>
      </c>
      <c r="B210" s="3">
        <f t="shared" si="33"/>
        <v>52263</v>
      </c>
      <c r="C210" s="4" cm="1">
        <f t="array" ref="C210">IF(A210&lt;=MesesFijo, TIN_Fijo, _xlfn.XLOOKUP(B210, IdxFecha, IdxValor, TIN_Fijo) + Diferencial)</f>
        <v>2.9500000000000002E-2</v>
      </c>
      <c r="D210" s="4">
        <f t="shared" si="34"/>
        <v>2.4583333333333336E-3</v>
      </c>
      <c r="E210" s="6" t="b">
        <f t="shared" si="39"/>
        <v>0</v>
      </c>
      <c r="F210" s="1">
        <f t="shared" si="40"/>
        <v>899.6122081834792</v>
      </c>
      <c r="G210" s="1">
        <f t="shared" si="35"/>
        <v>378.02133589704027</v>
      </c>
      <c r="H210" s="1">
        <f t="shared" si="36"/>
        <v>521.59087228643898</v>
      </c>
      <c r="I210" s="1">
        <f t="shared" si="37"/>
        <v>0</v>
      </c>
      <c r="J210" s="7">
        <f t="shared" si="41"/>
        <v>153771.39087337229</v>
      </c>
      <c r="K210" s="1">
        <f t="shared" si="42"/>
        <v>153249.80000108585</v>
      </c>
      <c r="L210" s="2">
        <f t="shared" si="43"/>
        <v>226</v>
      </c>
    </row>
    <row r="211" spans="1:12" x14ac:dyDescent="0.25">
      <c r="A211" s="2">
        <f t="shared" si="38"/>
        <v>210</v>
      </c>
      <c r="B211" s="3">
        <f t="shared" si="33"/>
        <v>52291</v>
      </c>
      <c r="C211" s="4" cm="1">
        <f t="array" ref="C211">IF(A211&lt;=MesesFijo, TIN_Fijo, _xlfn.XLOOKUP(B211, IdxFecha, IdxValor, TIN_Fijo) + Diferencial)</f>
        <v>2.9500000000000002E-2</v>
      </c>
      <c r="D211" s="4">
        <f t="shared" si="34"/>
        <v>2.4583333333333336E-3</v>
      </c>
      <c r="E211" s="6" t="b">
        <f t="shared" si="39"/>
        <v>0</v>
      </c>
      <c r="F211" s="1">
        <f t="shared" si="40"/>
        <v>899.6122081834792</v>
      </c>
      <c r="G211" s="1">
        <f t="shared" si="35"/>
        <v>376.73909166933612</v>
      </c>
      <c r="H211" s="1">
        <f t="shared" si="36"/>
        <v>522.87311651414302</v>
      </c>
      <c r="I211" s="1">
        <f t="shared" si="37"/>
        <v>0</v>
      </c>
      <c r="J211" s="7">
        <f t="shared" si="41"/>
        <v>153249.80000108585</v>
      </c>
      <c r="K211" s="1">
        <f t="shared" si="42"/>
        <v>152726.9268845717</v>
      </c>
      <c r="L211" s="2">
        <f t="shared" si="43"/>
        <v>226</v>
      </c>
    </row>
    <row r="212" spans="1:12" x14ac:dyDescent="0.25">
      <c r="A212" s="2">
        <f t="shared" si="38"/>
        <v>211</v>
      </c>
      <c r="B212" s="3">
        <f t="shared" si="33"/>
        <v>52322</v>
      </c>
      <c r="C212" s="4" cm="1">
        <f t="array" ref="C212">IF(A212&lt;=MesesFijo, TIN_Fijo, _xlfn.XLOOKUP(B212, IdxFecha, IdxValor, TIN_Fijo) + Diferencial)</f>
        <v>2.9500000000000002E-2</v>
      </c>
      <c r="D212" s="4">
        <f t="shared" si="34"/>
        <v>2.4583333333333336E-3</v>
      </c>
      <c r="E212" s="6" t="b">
        <f t="shared" si="39"/>
        <v>0</v>
      </c>
      <c r="F212" s="1">
        <f t="shared" si="40"/>
        <v>899.6122081834792</v>
      </c>
      <c r="G212" s="1">
        <f t="shared" si="35"/>
        <v>375.45369525790545</v>
      </c>
      <c r="H212" s="1">
        <f t="shared" si="36"/>
        <v>524.15851292557375</v>
      </c>
      <c r="I212" s="1">
        <f t="shared" si="37"/>
        <v>0</v>
      </c>
      <c r="J212" s="7">
        <f t="shared" si="41"/>
        <v>152726.9268845717</v>
      </c>
      <c r="K212" s="1">
        <f t="shared" si="42"/>
        <v>152202.76837164612</v>
      </c>
      <c r="L212" s="2">
        <f t="shared" si="43"/>
        <v>226</v>
      </c>
    </row>
    <row r="213" spans="1:12" x14ac:dyDescent="0.25">
      <c r="A213" s="2">
        <f t="shared" si="38"/>
        <v>212</v>
      </c>
      <c r="B213" s="3">
        <f t="shared" si="33"/>
        <v>52352</v>
      </c>
      <c r="C213" s="4" cm="1">
        <f t="array" ref="C213">IF(A213&lt;=MesesFijo, TIN_Fijo, _xlfn.XLOOKUP(B213, IdxFecha, IdxValor, TIN_Fijo) + Diferencial)</f>
        <v>2.9500000000000002E-2</v>
      </c>
      <c r="D213" s="4">
        <f t="shared" si="34"/>
        <v>2.4583333333333336E-3</v>
      </c>
      <c r="E213" s="6" t="b">
        <f t="shared" si="39"/>
        <v>0</v>
      </c>
      <c r="F213" s="1">
        <f t="shared" si="40"/>
        <v>899.6122081834792</v>
      </c>
      <c r="G213" s="1">
        <f t="shared" si="35"/>
        <v>374.16513891363007</v>
      </c>
      <c r="H213" s="1">
        <f t="shared" si="36"/>
        <v>525.44706926984918</v>
      </c>
      <c r="I213" s="1">
        <f t="shared" si="37"/>
        <v>0</v>
      </c>
      <c r="J213" s="7">
        <f t="shared" si="41"/>
        <v>152202.76837164612</v>
      </c>
      <c r="K213" s="1">
        <f t="shared" si="42"/>
        <v>151677.32130237628</v>
      </c>
      <c r="L213" s="2">
        <f t="shared" si="43"/>
        <v>226</v>
      </c>
    </row>
    <row r="214" spans="1:12" x14ac:dyDescent="0.25">
      <c r="A214" s="2">
        <f t="shared" si="38"/>
        <v>213</v>
      </c>
      <c r="B214" s="3">
        <f t="shared" si="33"/>
        <v>52383</v>
      </c>
      <c r="C214" s="4" cm="1">
        <f t="array" ref="C214">IF(A214&lt;=MesesFijo, TIN_Fijo, _xlfn.XLOOKUP(B214, IdxFecha, IdxValor, TIN_Fijo) + Diferencial)</f>
        <v>2.9500000000000002E-2</v>
      </c>
      <c r="D214" s="4">
        <f t="shared" si="34"/>
        <v>2.4583333333333336E-3</v>
      </c>
      <c r="E214" s="6" t="b">
        <f t="shared" si="39"/>
        <v>0</v>
      </c>
      <c r="F214" s="1">
        <f t="shared" si="40"/>
        <v>899.6122081834792</v>
      </c>
      <c r="G214" s="1">
        <f t="shared" si="35"/>
        <v>372.87341486834174</v>
      </c>
      <c r="H214" s="1">
        <f t="shared" si="36"/>
        <v>526.7387933151374</v>
      </c>
      <c r="I214" s="1">
        <f t="shared" si="37"/>
        <v>0</v>
      </c>
      <c r="J214" s="7">
        <f t="shared" si="41"/>
        <v>151677.32130237628</v>
      </c>
      <c r="K214" s="1">
        <f t="shared" si="42"/>
        <v>151150.58250906115</v>
      </c>
      <c r="L214" s="2">
        <f t="shared" si="43"/>
        <v>226</v>
      </c>
    </row>
    <row r="215" spans="1:12" x14ac:dyDescent="0.25">
      <c r="A215" s="2">
        <f t="shared" si="38"/>
        <v>214</v>
      </c>
      <c r="B215" s="3">
        <f t="shared" si="33"/>
        <v>52413</v>
      </c>
      <c r="C215" s="4" cm="1">
        <f t="array" ref="C215">IF(A215&lt;=MesesFijo, TIN_Fijo, _xlfn.XLOOKUP(B215, IdxFecha, IdxValor, TIN_Fijo) + Diferencial)</f>
        <v>2.9500000000000002E-2</v>
      </c>
      <c r="D215" s="4">
        <f t="shared" si="34"/>
        <v>2.4583333333333336E-3</v>
      </c>
      <c r="E215" s="6" t="b">
        <f t="shared" si="39"/>
        <v>0</v>
      </c>
      <c r="F215" s="1">
        <f t="shared" si="40"/>
        <v>899.6122081834792</v>
      </c>
      <c r="G215" s="1">
        <f t="shared" si="35"/>
        <v>371.57851533477537</v>
      </c>
      <c r="H215" s="1">
        <f t="shared" si="36"/>
        <v>528.03369284870382</v>
      </c>
      <c r="I215" s="1">
        <f t="shared" si="37"/>
        <v>0</v>
      </c>
      <c r="J215" s="7">
        <f t="shared" si="41"/>
        <v>151150.58250906115</v>
      </c>
      <c r="K215" s="1">
        <f t="shared" si="42"/>
        <v>150622.54881621245</v>
      </c>
      <c r="L215" s="2">
        <f t="shared" si="43"/>
        <v>226</v>
      </c>
    </row>
    <row r="216" spans="1:12" x14ac:dyDescent="0.25">
      <c r="A216" s="2">
        <f t="shared" si="38"/>
        <v>215</v>
      </c>
      <c r="B216" s="3">
        <f t="shared" si="33"/>
        <v>52444</v>
      </c>
      <c r="C216" s="4" cm="1">
        <f t="array" ref="C216">IF(A216&lt;=MesesFijo, TIN_Fijo, _xlfn.XLOOKUP(B216, IdxFecha, IdxValor, TIN_Fijo) + Diferencial)</f>
        <v>2.9500000000000002E-2</v>
      </c>
      <c r="D216" s="4">
        <f t="shared" si="34"/>
        <v>2.4583333333333336E-3</v>
      </c>
      <c r="E216" s="6" t="b">
        <f t="shared" si="39"/>
        <v>0</v>
      </c>
      <c r="F216" s="1">
        <f t="shared" si="40"/>
        <v>899.6122081834792</v>
      </c>
      <c r="G216" s="1">
        <f t="shared" si="35"/>
        <v>370.28043250652235</v>
      </c>
      <c r="H216" s="1">
        <f t="shared" si="36"/>
        <v>529.33177567695679</v>
      </c>
      <c r="I216" s="1">
        <f t="shared" si="37"/>
        <v>0</v>
      </c>
      <c r="J216" s="7">
        <f t="shared" si="41"/>
        <v>150622.54881621245</v>
      </c>
      <c r="K216" s="1">
        <f t="shared" si="42"/>
        <v>150093.2170405355</v>
      </c>
      <c r="L216" s="2">
        <f t="shared" si="43"/>
        <v>226</v>
      </c>
    </row>
    <row r="217" spans="1:12" x14ac:dyDescent="0.25">
      <c r="A217" s="2">
        <f t="shared" si="38"/>
        <v>216</v>
      </c>
      <c r="B217" s="3">
        <f t="shared" si="33"/>
        <v>52475</v>
      </c>
      <c r="C217" s="4" cm="1">
        <f t="array" ref="C217">IF(A217&lt;=MesesFijo, TIN_Fijo, _xlfn.XLOOKUP(B217, IdxFecha, IdxValor, TIN_Fijo) + Diferencial)</f>
        <v>2.9500000000000002E-2</v>
      </c>
      <c r="D217" s="4">
        <f t="shared" si="34"/>
        <v>2.4583333333333336E-3</v>
      </c>
      <c r="E217" s="6" t="b">
        <f t="shared" si="39"/>
        <v>0</v>
      </c>
      <c r="F217" s="1">
        <f t="shared" si="40"/>
        <v>899.6122081834792</v>
      </c>
      <c r="G217" s="1">
        <f t="shared" si="35"/>
        <v>368.97915855798317</v>
      </c>
      <c r="H217" s="1">
        <f t="shared" si="36"/>
        <v>530.63304962549603</v>
      </c>
      <c r="I217" s="1">
        <f t="shared" si="37"/>
        <v>0</v>
      </c>
      <c r="J217" s="7">
        <f t="shared" si="41"/>
        <v>150093.2170405355</v>
      </c>
      <c r="K217" s="1">
        <f t="shared" si="42"/>
        <v>149562.58399091</v>
      </c>
      <c r="L217" s="2">
        <f t="shared" si="43"/>
        <v>226</v>
      </c>
    </row>
    <row r="218" spans="1:12" x14ac:dyDescent="0.25">
      <c r="A218" s="2">
        <f t="shared" si="38"/>
        <v>217</v>
      </c>
      <c r="B218" s="3">
        <f t="shared" si="33"/>
        <v>52505</v>
      </c>
      <c r="C218" s="4" cm="1">
        <f t="array" ref="C218">IF(A218&lt;=MesesFijo, TIN_Fijo, _xlfn.XLOOKUP(B218, IdxFecha, IdxValor, TIN_Fijo) + Diferencial)</f>
        <v>2.9500000000000002E-2</v>
      </c>
      <c r="D218" s="4">
        <f t="shared" si="34"/>
        <v>2.4583333333333336E-3</v>
      </c>
      <c r="E218" s="6" t="b">
        <f t="shared" si="39"/>
        <v>1</v>
      </c>
      <c r="F218" s="1">
        <f t="shared" si="40"/>
        <v>896.43175820098725</v>
      </c>
      <c r="G218" s="1">
        <f t="shared" si="35"/>
        <v>367.67468564432045</v>
      </c>
      <c r="H218" s="1">
        <f t="shared" si="36"/>
        <v>528.7570725566668</v>
      </c>
      <c r="I218" s="1">
        <f t="shared" si="37"/>
        <v>0</v>
      </c>
      <c r="J218" s="7">
        <f t="shared" si="41"/>
        <v>149562.58399091</v>
      </c>
      <c r="K218" s="1">
        <f t="shared" si="42"/>
        <v>149033.82691835333</v>
      </c>
      <c r="L218" s="2">
        <f t="shared" si="43"/>
        <v>215</v>
      </c>
    </row>
    <row r="219" spans="1:12" x14ac:dyDescent="0.25">
      <c r="A219" s="2">
        <f t="shared" si="38"/>
        <v>218</v>
      </c>
      <c r="B219" s="3">
        <f t="shared" si="33"/>
        <v>52536</v>
      </c>
      <c r="C219" s="4" cm="1">
        <f t="array" ref="C219">IF(A219&lt;=MesesFijo, TIN_Fijo, _xlfn.XLOOKUP(B219, IdxFecha, IdxValor, TIN_Fijo) + Diferencial)</f>
        <v>2.9500000000000002E-2</v>
      </c>
      <c r="D219" s="4">
        <f t="shared" si="34"/>
        <v>2.4583333333333336E-3</v>
      </c>
      <c r="E219" s="6" t="b">
        <f t="shared" si="39"/>
        <v>0</v>
      </c>
      <c r="F219" s="1">
        <f t="shared" si="40"/>
        <v>896.43175820098725</v>
      </c>
      <c r="G219" s="1">
        <f t="shared" si="35"/>
        <v>366.37482450761865</v>
      </c>
      <c r="H219" s="1">
        <f t="shared" si="36"/>
        <v>530.05693369336859</v>
      </c>
      <c r="I219" s="1">
        <f t="shared" si="37"/>
        <v>0</v>
      </c>
      <c r="J219" s="7">
        <f t="shared" si="41"/>
        <v>149033.82691835333</v>
      </c>
      <c r="K219" s="1">
        <f t="shared" si="42"/>
        <v>148503.76998465997</v>
      </c>
      <c r="L219" s="2">
        <f t="shared" si="43"/>
        <v>215</v>
      </c>
    </row>
    <row r="220" spans="1:12" x14ac:dyDescent="0.25">
      <c r="A220" s="2">
        <f t="shared" si="38"/>
        <v>219</v>
      </c>
      <c r="B220" s="3">
        <f t="shared" si="33"/>
        <v>52566</v>
      </c>
      <c r="C220" s="4" cm="1">
        <f t="array" ref="C220">IF(A220&lt;=MesesFijo, TIN_Fijo, _xlfn.XLOOKUP(B220, IdxFecha, IdxValor, TIN_Fijo) + Diferencial)</f>
        <v>2.9500000000000002E-2</v>
      </c>
      <c r="D220" s="4">
        <f t="shared" si="34"/>
        <v>2.4583333333333336E-3</v>
      </c>
      <c r="E220" s="6" t="b">
        <f t="shared" si="39"/>
        <v>0</v>
      </c>
      <c r="F220" s="1">
        <f t="shared" si="40"/>
        <v>896.43175820098725</v>
      </c>
      <c r="G220" s="1">
        <f t="shared" si="35"/>
        <v>365.07176787895582</v>
      </c>
      <c r="H220" s="1">
        <f t="shared" si="36"/>
        <v>531.35999032203142</v>
      </c>
      <c r="I220" s="1">
        <f t="shared" si="37"/>
        <v>0</v>
      </c>
      <c r="J220" s="7">
        <f t="shared" si="41"/>
        <v>148503.76998465997</v>
      </c>
      <c r="K220" s="1">
        <f t="shared" si="42"/>
        <v>147972.40999433794</v>
      </c>
      <c r="L220" s="2">
        <f t="shared" si="43"/>
        <v>215</v>
      </c>
    </row>
    <row r="221" spans="1:12" x14ac:dyDescent="0.25">
      <c r="A221" s="2">
        <f t="shared" si="38"/>
        <v>220</v>
      </c>
      <c r="B221" s="3">
        <f t="shared" si="33"/>
        <v>52597</v>
      </c>
      <c r="C221" s="4" cm="1">
        <f t="array" ref="C221">IF(A221&lt;=MesesFijo, TIN_Fijo, _xlfn.XLOOKUP(B221, IdxFecha, IdxValor, TIN_Fijo) + Diferencial)</f>
        <v>2.9500000000000002E-2</v>
      </c>
      <c r="D221" s="4">
        <f t="shared" si="34"/>
        <v>2.4583333333333336E-3</v>
      </c>
      <c r="E221" s="6" t="b">
        <f t="shared" si="39"/>
        <v>0</v>
      </c>
      <c r="F221" s="1">
        <f t="shared" si="40"/>
        <v>896.43175820098725</v>
      </c>
      <c r="G221" s="1">
        <f t="shared" si="35"/>
        <v>363.76550790274746</v>
      </c>
      <c r="H221" s="1">
        <f t="shared" si="36"/>
        <v>532.66625029823979</v>
      </c>
      <c r="I221" s="1">
        <f t="shared" si="37"/>
        <v>0</v>
      </c>
      <c r="J221" s="7">
        <f t="shared" si="41"/>
        <v>147972.40999433794</v>
      </c>
      <c r="K221" s="1">
        <f t="shared" si="42"/>
        <v>147439.7437440397</v>
      </c>
      <c r="L221" s="2">
        <f t="shared" si="43"/>
        <v>215</v>
      </c>
    </row>
    <row r="222" spans="1:12" x14ac:dyDescent="0.25">
      <c r="A222" s="2">
        <f t="shared" si="38"/>
        <v>221</v>
      </c>
      <c r="B222" s="3">
        <f t="shared" si="33"/>
        <v>52628</v>
      </c>
      <c r="C222" s="4" cm="1">
        <f t="array" ref="C222">IF(A222&lt;=MesesFijo, TIN_Fijo, _xlfn.XLOOKUP(B222, IdxFecha, IdxValor, TIN_Fijo) + Diferencial)</f>
        <v>2.9500000000000002E-2</v>
      </c>
      <c r="D222" s="4">
        <f t="shared" si="34"/>
        <v>2.4583333333333336E-3</v>
      </c>
      <c r="E222" s="6" t="b">
        <f t="shared" si="39"/>
        <v>0</v>
      </c>
      <c r="F222" s="1">
        <f t="shared" si="40"/>
        <v>896.43175820098725</v>
      </c>
      <c r="G222" s="1">
        <f t="shared" si="35"/>
        <v>362.45603670409764</v>
      </c>
      <c r="H222" s="1">
        <f t="shared" si="36"/>
        <v>533.97572149688961</v>
      </c>
      <c r="I222" s="1">
        <f t="shared" si="37"/>
        <v>0</v>
      </c>
      <c r="J222" s="7">
        <f t="shared" si="41"/>
        <v>147439.7437440397</v>
      </c>
      <c r="K222" s="1">
        <f t="shared" si="42"/>
        <v>146905.76802254282</v>
      </c>
      <c r="L222" s="2">
        <f t="shared" si="43"/>
        <v>215</v>
      </c>
    </row>
    <row r="223" spans="1:12" x14ac:dyDescent="0.25">
      <c r="A223" s="2">
        <f t="shared" si="38"/>
        <v>222</v>
      </c>
      <c r="B223" s="3">
        <f t="shared" si="33"/>
        <v>52657</v>
      </c>
      <c r="C223" s="4" cm="1">
        <f t="array" ref="C223">IF(A223&lt;=MesesFijo, TIN_Fijo, _xlfn.XLOOKUP(B223, IdxFecha, IdxValor, TIN_Fijo) + Diferencial)</f>
        <v>2.9500000000000002E-2</v>
      </c>
      <c r="D223" s="4">
        <f t="shared" si="34"/>
        <v>2.4583333333333336E-3</v>
      </c>
      <c r="E223" s="6" t="b">
        <f t="shared" si="39"/>
        <v>0</v>
      </c>
      <c r="F223" s="1">
        <f t="shared" si="40"/>
        <v>896.43175820098725</v>
      </c>
      <c r="G223" s="1">
        <f t="shared" si="35"/>
        <v>361.14334638875113</v>
      </c>
      <c r="H223" s="1">
        <f t="shared" si="36"/>
        <v>535.28841181223606</v>
      </c>
      <c r="I223" s="1">
        <f t="shared" si="37"/>
        <v>0</v>
      </c>
      <c r="J223" s="7">
        <f t="shared" si="41"/>
        <v>146905.76802254282</v>
      </c>
      <c r="K223" s="1">
        <f t="shared" si="42"/>
        <v>146370.47961073057</v>
      </c>
      <c r="L223" s="2">
        <f t="shared" si="43"/>
        <v>215</v>
      </c>
    </row>
    <row r="224" spans="1:12" x14ac:dyDescent="0.25">
      <c r="A224" s="2">
        <f t="shared" si="38"/>
        <v>223</v>
      </c>
      <c r="B224" s="3">
        <f t="shared" si="33"/>
        <v>52688</v>
      </c>
      <c r="C224" s="4" cm="1">
        <f t="array" ref="C224">IF(A224&lt;=MesesFijo, TIN_Fijo, _xlfn.XLOOKUP(B224, IdxFecha, IdxValor, TIN_Fijo) + Diferencial)</f>
        <v>2.9500000000000002E-2</v>
      </c>
      <c r="D224" s="4">
        <f t="shared" si="34"/>
        <v>2.4583333333333336E-3</v>
      </c>
      <c r="E224" s="6" t="b">
        <f t="shared" si="39"/>
        <v>0</v>
      </c>
      <c r="F224" s="1">
        <f t="shared" si="40"/>
        <v>896.43175820098725</v>
      </c>
      <c r="G224" s="1">
        <f t="shared" si="35"/>
        <v>359.82742904304604</v>
      </c>
      <c r="H224" s="1">
        <f t="shared" si="36"/>
        <v>536.60432915794127</v>
      </c>
      <c r="I224" s="1">
        <f t="shared" si="37"/>
        <v>0</v>
      </c>
      <c r="J224" s="7">
        <f t="shared" si="41"/>
        <v>146370.47961073057</v>
      </c>
      <c r="K224" s="1">
        <f t="shared" si="42"/>
        <v>145833.87528157263</v>
      </c>
      <c r="L224" s="2">
        <f t="shared" si="43"/>
        <v>215</v>
      </c>
    </row>
    <row r="225" spans="1:12" x14ac:dyDescent="0.25">
      <c r="A225" s="2">
        <f t="shared" si="38"/>
        <v>224</v>
      </c>
      <c r="B225" s="3">
        <f t="shared" si="33"/>
        <v>52718</v>
      </c>
      <c r="C225" s="4" cm="1">
        <f t="array" ref="C225">IF(A225&lt;=MesesFijo, TIN_Fijo, _xlfn.XLOOKUP(B225, IdxFecha, IdxValor, TIN_Fijo) + Diferencial)</f>
        <v>2.9500000000000002E-2</v>
      </c>
      <c r="D225" s="4">
        <f t="shared" si="34"/>
        <v>2.4583333333333336E-3</v>
      </c>
      <c r="E225" s="6" t="b">
        <f t="shared" si="39"/>
        <v>0</v>
      </c>
      <c r="F225" s="1">
        <f t="shared" si="40"/>
        <v>896.43175820098725</v>
      </c>
      <c r="G225" s="1">
        <f t="shared" si="35"/>
        <v>358.50827673386613</v>
      </c>
      <c r="H225" s="1">
        <f t="shared" si="36"/>
        <v>537.92348146712106</v>
      </c>
      <c r="I225" s="1">
        <f t="shared" si="37"/>
        <v>0</v>
      </c>
      <c r="J225" s="7">
        <f t="shared" si="41"/>
        <v>145833.87528157263</v>
      </c>
      <c r="K225" s="1">
        <f t="shared" si="42"/>
        <v>145295.95180010551</v>
      </c>
      <c r="L225" s="2">
        <f t="shared" si="43"/>
        <v>215</v>
      </c>
    </row>
    <row r="226" spans="1:12" x14ac:dyDescent="0.25">
      <c r="A226" s="2">
        <f t="shared" si="38"/>
        <v>225</v>
      </c>
      <c r="B226" s="3">
        <f t="shared" si="33"/>
        <v>52749</v>
      </c>
      <c r="C226" s="4" cm="1">
        <f t="array" ref="C226">IF(A226&lt;=MesesFijo, TIN_Fijo, _xlfn.XLOOKUP(B226, IdxFecha, IdxValor, TIN_Fijo) + Diferencial)</f>
        <v>2.9500000000000002E-2</v>
      </c>
      <c r="D226" s="4">
        <f t="shared" si="34"/>
        <v>2.4583333333333336E-3</v>
      </c>
      <c r="E226" s="6" t="b">
        <f t="shared" si="39"/>
        <v>0</v>
      </c>
      <c r="F226" s="1">
        <f t="shared" si="40"/>
        <v>896.43175820098725</v>
      </c>
      <c r="G226" s="1">
        <f t="shared" si="35"/>
        <v>357.18588150859279</v>
      </c>
      <c r="H226" s="1">
        <f t="shared" si="36"/>
        <v>539.2458766923944</v>
      </c>
      <c r="I226" s="1">
        <f t="shared" si="37"/>
        <v>0</v>
      </c>
      <c r="J226" s="7">
        <f t="shared" si="41"/>
        <v>145295.95180010551</v>
      </c>
      <c r="K226" s="1">
        <f t="shared" si="42"/>
        <v>144756.70592341313</v>
      </c>
      <c r="L226" s="2">
        <f t="shared" si="43"/>
        <v>215</v>
      </c>
    </row>
    <row r="227" spans="1:12" x14ac:dyDescent="0.25">
      <c r="A227" s="2">
        <f t="shared" si="38"/>
        <v>226</v>
      </c>
      <c r="B227" s="3">
        <f t="shared" si="33"/>
        <v>52779</v>
      </c>
      <c r="C227" s="4" cm="1">
        <f t="array" ref="C227">IF(A227&lt;=MesesFijo, TIN_Fijo, _xlfn.XLOOKUP(B227, IdxFecha, IdxValor, TIN_Fijo) + Diferencial)</f>
        <v>2.9500000000000002E-2</v>
      </c>
      <c r="D227" s="4">
        <f t="shared" si="34"/>
        <v>2.4583333333333336E-3</v>
      </c>
      <c r="E227" s="6" t="b">
        <f t="shared" si="39"/>
        <v>0</v>
      </c>
      <c r="F227" s="1">
        <f t="shared" si="40"/>
        <v>896.43175820098725</v>
      </c>
      <c r="G227" s="1">
        <f t="shared" si="35"/>
        <v>355.86023539505732</v>
      </c>
      <c r="H227" s="1">
        <f t="shared" si="36"/>
        <v>540.57152280592993</v>
      </c>
      <c r="I227" s="1">
        <f t="shared" si="37"/>
        <v>0</v>
      </c>
      <c r="J227" s="7">
        <f t="shared" si="41"/>
        <v>144756.70592341313</v>
      </c>
      <c r="K227" s="1">
        <f t="shared" si="42"/>
        <v>144216.1344006072</v>
      </c>
      <c r="L227" s="2">
        <f t="shared" si="43"/>
        <v>215</v>
      </c>
    </row>
    <row r="228" spans="1:12" x14ac:dyDescent="0.25">
      <c r="A228" s="2">
        <f t="shared" si="38"/>
        <v>227</v>
      </c>
      <c r="B228" s="3">
        <f t="shared" si="33"/>
        <v>52810</v>
      </c>
      <c r="C228" s="4" cm="1">
        <f t="array" ref="C228">IF(A228&lt;=MesesFijo, TIN_Fijo, _xlfn.XLOOKUP(B228, IdxFecha, IdxValor, TIN_Fijo) + Diferencial)</f>
        <v>2.9500000000000002E-2</v>
      </c>
      <c r="D228" s="4">
        <f t="shared" si="34"/>
        <v>2.4583333333333336E-3</v>
      </c>
      <c r="E228" s="6" t="b">
        <f t="shared" si="39"/>
        <v>0</v>
      </c>
      <c r="F228" s="1">
        <f t="shared" si="40"/>
        <v>896.43175820098725</v>
      </c>
      <c r="G228" s="1">
        <f t="shared" si="35"/>
        <v>354.53133040149277</v>
      </c>
      <c r="H228" s="1">
        <f t="shared" si="36"/>
        <v>541.90042779949454</v>
      </c>
      <c r="I228" s="1">
        <f t="shared" si="37"/>
        <v>0</v>
      </c>
      <c r="J228" s="7">
        <f t="shared" si="41"/>
        <v>144216.1344006072</v>
      </c>
      <c r="K228" s="1">
        <f t="shared" si="42"/>
        <v>143674.23397280771</v>
      </c>
      <c r="L228" s="2">
        <f t="shared" si="43"/>
        <v>215</v>
      </c>
    </row>
    <row r="229" spans="1:12" x14ac:dyDescent="0.25">
      <c r="A229" s="2">
        <f t="shared" si="38"/>
        <v>228</v>
      </c>
      <c r="B229" s="3">
        <f t="shared" si="33"/>
        <v>52841</v>
      </c>
      <c r="C229" s="4" cm="1">
        <f t="array" ref="C229">IF(A229&lt;=MesesFijo, TIN_Fijo, _xlfn.XLOOKUP(B229, IdxFecha, IdxValor, TIN_Fijo) + Diferencial)</f>
        <v>2.9500000000000002E-2</v>
      </c>
      <c r="D229" s="4">
        <f t="shared" si="34"/>
        <v>2.4583333333333336E-3</v>
      </c>
      <c r="E229" s="6" t="b">
        <f t="shared" si="39"/>
        <v>0</v>
      </c>
      <c r="F229" s="1">
        <f t="shared" si="40"/>
        <v>896.43175820098725</v>
      </c>
      <c r="G229" s="1">
        <f t="shared" si="35"/>
        <v>353.19915851648568</v>
      </c>
      <c r="H229" s="1">
        <f t="shared" si="36"/>
        <v>543.23259968450157</v>
      </c>
      <c r="I229" s="1">
        <f t="shared" si="37"/>
        <v>0</v>
      </c>
      <c r="J229" s="7">
        <f t="shared" si="41"/>
        <v>143674.23397280771</v>
      </c>
      <c r="K229" s="1">
        <f t="shared" si="42"/>
        <v>143131.0013731232</v>
      </c>
      <c r="L229" s="2">
        <f t="shared" si="43"/>
        <v>215</v>
      </c>
    </row>
    <row r="230" spans="1:12" x14ac:dyDescent="0.25">
      <c r="A230" s="2">
        <f t="shared" si="38"/>
        <v>229</v>
      </c>
      <c r="B230" s="3">
        <f t="shared" si="33"/>
        <v>52871</v>
      </c>
      <c r="C230" s="4" cm="1">
        <f t="array" ref="C230">IF(A230&lt;=MesesFijo, TIN_Fijo, _xlfn.XLOOKUP(B230, IdxFecha, IdxValor, TIN_Fijo) + Diferencial)</f>
        <v>2.9500000000000002E-2</v>
      </c>
      <c r="D230" s="4">
        <f t="shared" si="34"/>
        <v>2.4583333333333336E-3</v>
      </c>
      <c r="E230" s="6" t="b">
        <f t="shared" si="39"/>
        <v>1</v>
      </c>
      <c r="F230" s="1">
        <f t="shared" si="40"/>
        <v>893.04234772019481</v>
      </c>
      <c r="G230" s="1">
        <f t="shared" si="35"/>
        <v>351.86371170892789</v>
      </c>
      <c r="H230" s="1">
        <f t="shared" si="36"/>
        <v>541.17863601126692</v>
      </c>
      <c r="I230" s="1">
        <f t="shared" si="37"/>
        <v>0</v>
      </c>
      <c r="J230" s="7">
        <f t="shared" si="41"/>
        <v>143131.0013731232</v>
      </c>
      <c r="K230" s="1">
        <f t="shared" si="42"/>
        <v>142589.82273711194</v>
      </c>
      <c r="L230" s="2">
        <f t="shared" si="43"/>
        <v>204</v>
      </c>
    </row>
    <row r="231" spans="1:12" x14ac:dyDescent="0.25">
      <c r="A231" s="2">
        <f t="shared" si="38"/>
        <v>230</v>
      </c>
      <c r="B231" s="3">
        <f t="shared" si="33"/>
        <v>52902</v>
      </c>
      <c r="C231" s="4" cm="1">
        <f t="array" ref="C231">IF(A231&lt;=MesesFijo, TIN_Fijo, _xlfn.XLOOKUP(B231, IdxFecha, IdxValor, TIN_Fijo) + Diferencial)</f>
        <v>2.9500000000000002E-2</v>
      </c>
      <c r="D231" s="4">
        <f t="shared" si="34"/>
        <v>2.4583333333333336E-3</v>
      </c>
      <c r="E231" s="6" t="b">
        <f t="shared" si="39"/>
        <v>0</v>
      </c>
      <c r="F231" s="1">
        <f t="shared" si="40"/>
        <v>893.04234772019481</v>
      </c>
      <c r="G231" s="1">
        <f t="shared" si="35"/>
        <v>350.53331422873356</v>
      </c>
      <c r="H231" s="1">
        <f t="shared" si="36"/>
        <v>542.5090334914612</v>
      </c>
      <c r="I231" s="1">
        <f t="shared" si="37"/>
        <v>0</v>
      </c>
      <c r="J231" s="7">
        <f t="shared" si="41"/>
        <v>142589.82273711194</v>
      </c>
      <c r="K231" s="1">
        <f t="shared" si="42"/>
        <v>142047.31370362049</v>
      </c>
      <c r="L231" s="2">
        <f t="shared" si="43"/>
        <v>204</v>
      </c>
    </row>
    <row r="232" spans="1:12" x14ac:dyDescent="0.25">
      <c r="A232" s="2">
        <f t="shared" si="38"/>
        <v>231</v>
      </c>
      <c r="B232" s="3">
        <f t="shared" si="33"/>
        <v>52932</v>
      </c>
      <c r="C232" s="4" cm="1">
        <f t="array" ref="C232">IF(A232&lt;=MesesFijo, TIN_Fijo, _xlfn.XLOOKUP(B232, IdxFecha, IdxValor, TIN_Fijo) + Diferencial)</f>
        <v>2.9500000000000002E-2</v>
      </c>
      <c r="D232" s="4">
        <f t="shared" si="34"/>
        <v>2.4583333333333336E-3</v>
      </c>
      <c r="E232" s="6" t="b">
        <f t="shared" si="39"/>
        <v>0</v>
      </c>
      <c r="F232" s="1">
        <f t="shared" si="40"/>
        <v>893.04234772019481</v>
      </c>
      <c r="G232" s="1">
        <f t="shared" si="35"/>
        <v>349.19964618806705</v>
      </c>
      <c r="H232" s="1">
        <f t="shared" si="36"/>
        <v>543.84270153212776</v>
      </c>
      <c r="I232" s="1">
        <f t="shared" si="37"/>
        <v>0</v>
      </c>
      <c r="J232" s="7">
        <f t="shared" si="41"/>
        <v>142047.31370362049</v>
      </c>
      <c r="K232" s="1">
        <f t="shared" si="42"/>
        <v>141503.47100208836</v>
      </c>
      <c r="L232" s="2">
        <f t="shared" si="43"/>
        <v>204</v>
      </c>
    </row>
    <row r="233" spans="1:12" x14ac:dyDescent="0.25">
      <c r="A233" s="2">
        <f t="shared" si="38"/>
        <v>232</v>
      </c>
      <c r="B233" s="3">
        <f t="shared" si="33"/>
        <v>52963</v>
      </c>
      <c r="C233" s="4" cm="1">
        <f t="array" ref="C233">IF(A233&lt;=MesesFijo, TIN_Fijo, _xlfn.XLOOKUP(B233, IdxFecha, IdxValor, TIN_Fijo) + Diferencial)</f>
        <v>2.9500000000000002E-2</v>
      </c>
      <c r="D233" s="4">
        <f t="shared" si="34"/>
        <v>2.4583333333333336E-3</v>
      </c>
      <c r="E233" s="6" t="b">
        <f t="shared" si="39"/>
        <v>0</v>
      </c>
      <c r="F233" s="1">
        <f t="shared" si="40"/>
        <v>893.04234772019481</v>
      </c>
      <c r="G233" s="1">
        <f t="shared" si="35"/>
        <v>347.86269954680063</v>
      </c>
      <c r="H233" s="1">
        <f t="shared" si="36"/>
        <v>545.17964817339418</v>
      </c>
      <c r="I233" s="1">
        <f t="shared" si="37"/>
        <v>0</v>
      </c>
      <c r="J233" s="7">
        <f t="shared" si="41"/>
        <v>141503.47100208836</v>
      </c>
      <c r="K233" s="1">
        <f t="shared" si="42"/>
        <v>140958.29135391497</v>
      </c>
      <c r="L233" s="2">
        <f t="shared" si="43"/>
        <v>204</v>
      </c>
    </row>
    <row r="234" spans="1:12" x14ac:dyDescent="0.25">
      <c r="A234" s="2">
        <f t="shared" si="38"/>
        <v>233</v>
      </c>
      <c r="B234" s="3">
        <f t="shared" si="33"/>
        <v>52994</v>
      </c>
      <c r="C234" s="4" cm="1">
        <f t="array" ref="C234">IF(A234&lt;=MesesFijo, TIN_Fijo, _xlfn.XLOOKUP(B234, IdxFecha, IdxValor, TIN_Fijo) + Diferencial)</f>
        <v>2.9500000000000002E-2</v>
      </c>
      <c r="D234" s="4">
        <f t="shared" si="34"/>
        <v>2.4583333333333336E-3</v>
      </c>
      <c r="E234" s="6" t="b">
        <f t="shared" si="39"/>
        <v>0</v>
      </c>
      <c r="F234" s="1">
        <f t="shared" si="40"/>
        <v>893.04234772019481</v>
      </c>
      <c r="G234" s="1">
        <f t="shared" si="35"/>
        <v>346.52246624504102</v>
      </c>
      <c r="H234" s="1">
        <f t="shared" si="36"/>
        <v>546.51988147515385</v>
      </c>
      <c r="I234" s="1">
        <f t="shared" si="37"/>
        <v>0</v>
      </c>
      <c r="J234" s="7">
        <f t="shared" si="41"/>
        <v>140958.29135391497</v>
      </c>
      <c r="K234" s="1">
        <f t="shared" si="42"/>
        <v>140411.77147243981</v>
      </c>
      <c r="L234" s="2">
        <f t="shared" si="43"/>
        <v>204</v>
      </c>
    </row>
    <row r="235" spans="1:12" x14ac:dyDescent="0.25">
      <c r="A235" s="2">
        <f t="shared" si="38"/>
        <v>234</v>
      </c>
      <c r="B235" s="3">
        <f t="shared" si="33"/>
        <v>53022</v>
      </c>
      <c r="C235" s="4" cm="1">
        <f t="array" ref="C235">IF(A235&lt;=MesesFijo, TIN_Fijo, _xlfn.XLOOKUP(B235, IdxFecha, IdxValor, TIN_Fijo) + Diferencial)</f>
        <v>2.9500000000000002E-2</v>
      </c>
      <c r="D235" s="4">
        <f t="shared" si="34"/>
        <v>2.4583333333333336E-3</v>
      </c>
      <c r="E235" s="6" t="b">
        <f t="shared" si="39"/>
        <v>0</v>
      </c>
      <c r="F235" s="1">
        <f t="shared" si="40"/>
        <v>893.04234772019481</v>
      </c>
      <c r="G235" s="1">
        <f t="shared" si="35"/>
        <v>345.17893820308126</v>
      </c>
      <c r="H235" s="1">
        <f t="shared" si="36"/>
        <v>547.8634095171135</v>
      </c>
      <c r="I235" s="1">
        <f t="shared" si="37"/>
        <v>0</v>
      </c>
      <c r="J235" s="7">
        <f t="shared" si="41"/>
        <v>140411.77147243981</v>
      </c>
      <c r="K235" s="1">
        <f t="shared" si="42"/>
        <v>139863.90806292271</v>
      </c>
      <c r="L235" s="2">
        <f t="shared" si="43"/>
        <v>204</v>
      </c>
    </row>
    <row r="236" spans="1:12" x14ac:dyDescent="0.25">
      <c r="A236" s="2">
        <f t="shared" si="38"/>
        <v>235</v>
      </c>
      <c r="B236" s="3">
        <f t="shared" si="33"/>
        <v>53053</v>
      </c>
      <c r="C236" s="4" cm="1">
        <f t="array" ref="C236">IF(A236&lt;=MesesFijo, TIN_Fijo, _xlfn.XLOOKUP(B236, IdxFecha, IdxValor, TIN_Fijo) + Diferencial)</f>
        <v>2.9500000000000002E-2</v>
      </c>
      <c r="D236" s="4">
        <f t="shared" si="34"/>
        <v>2.4583333333333336E-3</v>
      </c>
      <c r="E236" s="6" t="b">
        <f t="shared" si="39"/>
        <v>0</v>
      </c>
      <c r="F236" s="1">
        <f t="shared" si="40"/>
        <v>893.04234772019481</v>
      </c>
      <c r="G236" s="1">
        <f t="shared" si="35"/>
        <v>343.83210732135171</v>
      </c>
      <c r="H236" s="1">
        <f t="shared" si="36"/>
        <v>549.2102403988431</v>
      </c>
      <c r="I236" s="1">
        <f t="shared" si="37"/>
        <v>0</v>
      </c>
      <c r="J236" s="7">
        <f t="shared" si="41"/>
        <v>139863.90806292271</v>
      </c>
      <c r="K236" s="1">
        <f t="shared" si="42"/>
        <v>139314.69782252386</v>
      </c>
      <c r="L236" s="2">
        <f t="shared" si="43"/>
        <v>204</v>
      </c>
    </row>
    <row r="237" spans="1:12" x14ac:dyDescent="0.25">
      <c r="A237" s="2">
        <f t="shared" si="38"/>
        <v>236</v>
      </c>
      <c r="B237" s="3">
        <f t="shared" si="33"/>
        <v>53083</v>
      </c>
      <c r="C237" s="4" cm="1">
        <f t="array" ref="C237">IF(A237&lt;=MesesFijo, TIN_Fijo, _xlfn.XLOOKUP(B237, IdxFecha, IdxValor, TIN_Fijo) + Diferencial)</f>
        <v>2.9500000000000002E-2</v>
      </c>
      <c r="D237" s="4">
        <f t="shared" si="34"/>
        <v>2.4583333333333336E-3</v>
      </c>
      <c r="E237" s="6" t="b">
        <f t="shared" si="39"/>
        <v>0</v>
      </c>
      <c r="F237" s="1">
        <f t="shared" si="40"/>
        <v>893.04234772019481</v>
      </c>
      <c r="G237" s="1">
        <f t="shared" si="35"/>
        <v>342.48196548037117</v>
      </c>
      <c r="H237" s="1">
        <f t="shared" si="36"/>
        <v>550.56038223982364</v>
      </c>
      <c r="I237" s="1">
        <f t="shared" si="37"/>
        <v>0</v>
      </c>
      <c r="J237" s="7">
        <f t="shared" si="41"/>
        <v>139314.69782252386</v>
      </c>
      <c r="K237" s="1">
        <f t="shared" si="42"/>
        <v>138764.13744028404</v>
      </c>
      <c r="L237" s="2">
        <f t="shared" si="43"/>
        <v>204</v>
      </c>
    </row>
    <row r="238" spans="1:12" x14ac:dyDescent="0.25">
      <c r="A238" s="2">
        <f t="shared" si="38"/>
        <v>237</v>
      </c>
      <c r="B238" s="3">
        <f t="shared" si="33"/>
        <v>53114</v>
      </c>
      <c r="C238" s="4" cm="1">
        <f t="array" ref="C238">IF(A238&lt;=MesesFijo, TIN_Fijo, _xlfn.XLOOKUP(B238, IdxFecha, IdxValor, TIN_Fijo) + Diferencial)</f>
        <v>2.9500000000000002E-2</v>
      </c>
      <c r="D238" s="4">
        <f t="shared" si="34"/>
        <v>2.4583333333333336E-3</v>
      </c>
      <c r="E238" s="6" t="b">
        <f t="shared" si="39"/>
        <v>0</v>
      </c>
      <c r="F238" s="1">
        <f t="shared" si="40"/>
        <v>893.04234772019481</v>
      </c>
      <c r="G238" s="1">
        <f t="shared" si="35"/>
        <v>341.12850454069832</v>
      </c>
      <c r="H238" s="1">
        <f t="shared" si="36"/>
        <v>551.91384317949655</v>
      </c>
      <c r="I238" s="1">
        <f t="shared" si="37"/>
        <v>0</v>
      </c>
      <c r="J238" s="7">
        <f t="shared" si="41"/>
        <v>138764.13744028404</v>
      </c>
      <c r="K238" s="1">
        <f t="shared" si="42"/>
        <v>138212.22359710454</v>
      </c>
      <c r="L238" s="2">
        <f t="shared" si="43"/>
        <v>204</v>
      </c>
    </row>
    <row r="239" spans="1:12" x14ac:dyDescent="0.25">
      <c r="A239" s="2">
        <f t="shared" si="38"/>
        <v>238</v>
      </c>
      <c r="B239" s="3">
        <f t="shared" si="33"/>
        <v>53144</v>
      </c>
      <c r="C239" s="4" cm="1">
        <f t="array" ref="C239">IF(A239&lt;=MesesFijo, TIN_Fijo, _xlfn.XLOOKUP(B239, IdxFecha, IdxValor, TIN_Fijo) + Diferencial)</f>
        <v>2.9500000000000002E-2</v>
      </c>
      <c r="D239" s="4">
        <f t="shared" si="34"/>
        <v>2.4583333333333336E-3</v>
      </c>
      <c r="E239" s="6" t="b">
        <f t="shared" si="39"/>
        <v>0</v>
      </c>
      <c r="F239" s="1">
        <f t="shared" si="40"/>
        <v>893.04234772019481</v>
      </c>
      <c r="G239" s="1">
        <f t="shared" si="35"/>
        <v>339.77171634288203</v>
      </c>
      <c r="H239" s="1">
        <f t="shared" si="36"/>
        <v>553.27063137731284</v>
      </c>
      <c r="I239" s="1">
        <f t="shared" si="37"/>
        <v>0</v>
      </c>
      <c r="J239" s="7">
        <f t="shared" si="41"/>
        <v>138212.22359710454</v>
      </c>
      <c r="K239" s="1">
        <f t="shared" si="42"/>
        <v>137658.95296572722</v>
      </c>
      <c r="L239" s="2">
        <f t="shared" si="43"/>
        <v>204</v>
      </c>
    </row>
    <row r="240" spans="1:12" x14ac:dyDescent="0.25">
      <c r="A240" s="2">
        <f t="shared" si="38"/>
        <v>239</v>
      </c>
      <c r="B240" s="3">
        <f t="shared" si="33"/>
        <v>53175</v>
      </c>
      <c r="C240" s="4" cm="1">
        <f t="array" ref="C240">IF(A240&lt;=MesesFijo, TIN_Fijo, _xlfn.XLOOKUP(B240, IdxFecha, IdxValor, TIN_Fijo) + Diferencial)</f>
        <v>2.9500000000000002E-2</v>
      </c>
      <c r="D240" s="4">
        <f t="shared" si="34"/>
        <v>2.4583333333333336E-3</v>
      </c>
      <c r="E240" s="6" t="b">
        <f t="shared" si="39"/>
        <v>0</v>
      </c>
      <c r="F240" s="1">
        <f t="shared" si="40"/>
        <v>893.04234772019481</v>
      </c>
      <c r="G240" s="1">
        <f t="shared" si="35"/>
        <v>338.41159270741281</v>
      </c>
      <c r="H240" s="1">
        <f t="shared" si="36"/>
        <v>554.63075501278195</v>
      </c>
      <c r="I240" s="1">
        <f t="shared" si="37"/>
        <v>0</v>
      </c>
      <c r="J240" s="7">
        <f t="shared" si="41"/>
        <v>137658.95296572722</v>
      </c>
      <c r="K240" s="1">
        <f t="shared" si="42"/>
        <v>137104.32221071445</v>
      </c>
      <c r="L240" s="2">
        <f t="shared" si="43"/>
        <v>204</v>
      </c>
    </row>
    <row r="241" spans="1:12" x14ac:dyDescent="0.25">
      <c r="A241" s="2">
        <f t="shared" si="38"/>
        <v>240</v>
      </c>
      <c r="B241" s="3">
        <f t="shared" si="33"/>
        <v>53206</v>
      </c>
      <c r="C241" s="4" cm="1">
        <f t="array" ref="C241">IF(A241&lt;=MesesFijo, TIN_Fijo, _xlfn.XLOOKUP(B241, IdxFecha, IdxValor, TIN_Fijo) + Diferencial)</f>
        <v>2.9500000000000002E-2</v>
      </c>
      <c r="D241" s="4">
        <f t="shared" si="34"/>
        <v>2.4583333333333336E-3</v>
      </c>
      <c r="E241" s="6" t="b">
        <f t="shared" si="39"/>
        <v>0</v>
      </c>
      <c r="F241" s="1">
        <f t="shared" si="40"/>
        <v>893.04234772019481</v>
      </c>
      <c r="G241" s="1">
        <f t="shared" si="35"/>
        <v>337.04812543467307</v>
      </c>
      <c r="H241" s="1">
        <f t="shared" si="36"/>
        <v>555.9942222855218</v>
      </c>
      <c r="I241" s="1">
        <f t="shared" si="37"/>
        <v>0</v>
      </c>
      <c r="J241" s="7">
        <f t="shared" si="41"/>
        <v>137104.32221071445</v>
      </c>
      <c r="K241" s="1">
        <f t="shared" si="42"/>
        <v>136548.32798842894</v>
      </c>
      <c r="L241" s="2">
        <f t="shared" si="43"/>
        <v>204</v>
      </c>
    </row>
    <row r="242" spans="1:12" x14ac:dyDescent="0.25">
      <c r="A242" s="2">
        <f t="shared" si="38"/>
        <v>241</v>
      </c>
      <c r="B242" s="3">
        <f t="shared" si="33"/>
        <v>53236</v>
      </c>
      <c r="C242" s="4" cm="1">
        <f t="array" ref="C242">IF(A242&lt;=MesesFijo, TIN_Fijo, _xlfn.XLOOKUP(B242, IdxFecha, IdxValor, TIN_Fijo) + Diferencial)</f>
        <v>2.9500000000000002E-2</v>
      </c>
      <c r="D242" s="4">
        <f t="shared" si="34"/>
        <v>2.4583333333333336E-3</v>
      </c>
      <c r="E242" s="6" t="b">
        <f t="shared" si="39"/>
        <v>1</v>
      </c>
      <c r="F242" s="1">
        <f t="shared" si="40"/>
        <v>889.42082523583724</v>
      </c>
      <c r="G242" s="1">
        <f t="shared" si="35"/>
        <v>335.68130630488787</v>
      </c>
      <c r="H242" s="1">
        <f t="shared" si="36"/>
        <v>553.73951893094932</v>
      </c>
      <c r="I242" s="1">
        <f t="shared" si="37"/>
        <v>0</v>
      </c>
      <c r="J242" s="7">
        <f t="shared" si="41"/>
        <v>136548.32798842894</v>
      </c>
      <c r="K242" s="1">
        <f t="shared" si="42"/>
        <v>135994.58846949798</v>
      </c>
      <c r="L242" s="2">
        <f t="shared" si="43"/>
        <v>193</v>
      </c>
    </row>
    <row r="243" spans="1:12" x14ac:dyDescent="0.25">
      <c r="A243" s="2">
        <f t="shared" si="38"/>
        <v>242</v>
      </c>
      <c r="B243" s="3">
        <f t="shared" si="33"/>
        <v>53267</v>
      </c>
      <c r="C243" s="4" cm="1">
        <f t="array" ref="C243">IF(A243&lt;=MesesFijo, TIN_Fijo, _xlfn.XLOOKUP(B243, IdxFecha, IdxValor, TIN_Fijo) + Diferencial)</f>
        <v>2.9500000000000002E-2</v>
      </c>
      <c r="D243" s="4">
        <f t="shared" si="34"/>
        <v>2.4583333333333336E-3</v>
      </c>
      <c r="E243" s="6" t="b">
        <f t="shared" si="39"/>
        <v>0</v>
      </c>
      <c r="F243" s="1">
        <f t="shared" si="40"/>
        <v>889.42082523583724</v>
      </c>
      <c r="G243" s="1">
        <f t="shared" si="35"/>
        <v>334.32002998751591</v>
      </c>
      <c r="H243" s="1">
        <f t="shared" si="36"/>
        <v>555.10079524832133</v>
      </c>
      <c r="I243" s="1">
        <f t="shared" si="37"/>
        <v>0</v>
      </c>
      <c r="J243" s="7">
        <f t="shared" si="41"/>
        <v>135994.58846949798</v>
      </c>
      <c r="K243" s="1">
        <f t="shared" si="42"/>
        <v>135439.48767424966</v>
      </c>
      <c r="L243" s="2">
        <f t="shared" si="43"/>
        <v>193</v>
      </c>
    </row>
    <row r="244" spans="1:12" x14ac:dyDescent="0.25">
      <c r="A244" s="2">
        <f t="shared" si="38"/>
        <v>243</v>
      </c>
      <c r="B244" s="3">
        <f t="shared" si="33"/>
        <v>53297</v>
      </c>
      <c r="C244" s="4" cm="1">
        <f t="array" ref="C244">IF(A244&lt;=MesesFijo, TIN_Fijo, _xlfn.XLOOKUP(B244, IdxFecha, IdxValor, TIN_Fijo) + Diferencial)</f>
        <v>2.9500000000000002E-2</v>
      </c>
      <c r="D244" s="4">
        <f t="shared" si="34"/>
        <v>2.4583333333333336E-3</v>
      </c>
      <c r="E244" s="6" t="b">
        <f t="shared" si="39"/>
        <v>0</v>
      </c>
      <c r="F244" s="1">
        <f t="shared" si="40"/>
        <v>889.42082523583724</v>
      </c>
      <c r="G244" s="1">
        <f t="shared" si="35"/>
        <v>332.95540719919711</v>
      </c>
      <c r="H244" s="1">
        <f t="shared" si="36"/>
        <v>556.46541803664013</v>
      </c>
      <c r="I244" s="1">
        <f t="shared" si="37"/>
        <v>0</v>
      </c>
      <c r="J244" s="7">
        <f t="shared" si="41"/>
        <v>135439.48767424966</v>
      </c>
      <c r="K244" s="1">
        <f t="shared" si="42"/>
        <v>134883.02225621301</v>
      </c>
      <c r="L244" s="2">
        <f t="shared" si="43"/>
        <v>193</v>
      </c>
    </row>
    <row r="245" spans="1:12" x14ac:dyDescent="0.25">
      <c r="A245" s="2">
        <f t="shared" si="38"/>
        <v>244</v>
      </c>
      <c r="B245" s="3">
        <f t="shared" si="33"/>
        <v>53328</v>
      </c>
      <c r="C245" s="4" cm="1">
        <f t="array" ref="C245">IF(A245&lt;=MesesFijo, TIN_Fijo, _xlfn.XLOOKUP(B245, IdxFecha, IdxValor, TIN_Fijo) + Diferencial)</f>
        <v>2.9500000000000002E-2</v>
      </c>
      <c r="D245" s="4">
        <f t="shared" si="34"/>
        <v>2.4583333333333336E-3</v>
      </c>
      <c r="E245" s="6" t="b">
        <f t="shared" si="39"/>
        <v>0</v>
      </c>
      <c r="F245" s="1">
        <f t="shared" si="40"/>
        <v>889.42082523583724</v>
      </c>
      <c r="G245" s="1">
        <f t="shared" si="35"/>
        <v>331.58742971319037</v>
      </c>
      <c r="H245" s="1">
        <f t="shared" si="36"/>
        <v>557.83339552264692</v>
      </c>
      <c r="I245" s="1">
        <f t="shared" si="37"/>
        <v>0</v>
      </c>
      <c r="J245" s="7">
        <f t="shared" si="41"/>
        <v>134883.02225621301</v>
      </c>
      <c r="K245" s="1">
        <f t="shared" si="42"/>
        <v>134325.18886069037</v>
      </c>
      <c r="L245" s="2">
        <f t="shared" si="43"/>
        <v>193</v>
      </c>
    </row>
    <row r="246" spans="1:12" x14ac:dyDescent="0.25">
      <c r="A246" s="2">
        <f t="shared" si="38"/>
        <v>245</v>
      </c>
      <c r="B246" s="3">
        <f t="shared" si="33"/>
        <v>53359</v>
      </c>
      <c r="C246" s="4" cm="1">
        <f t="array" ref="C246">IF(A246&lt;=MesesFijo, TIN_Fijo, _xlfn.XLOOKUP(B246, IdxFecha, IdxValor, TIN_Fijo) + Diferencial)</f>
        <v>2.9500000000000002E-2</v>
      </c>
      <c r="D246" s="4">
        <f t="shared" si="34"/>
        <v>2.4583333333333336E-3</v>
      </c>
      <c r="E246" s="6" t="b">
        <f t="shared" si="39"/>
        <v>0</v>
      </c>
      <c r="F246" s="1">
        <f t="shared" si="40"/>
        <v>889.42082523583724</v>
      </c>
      <c r="G246" s="1">
        <f t="shared" si="35"/>
        <v>330.2160892825305</v>
      </c>
      <c r="H246" s="1">
        <f t="shared" si="36"/>
        <v>559.20473595330668</v>
      </c>
      <c r="I246" s="1">
        <f t="shared" si="37"/>
        <v>0</v>
      </c>
      <c r="J246" s="7">
        <f t="shared" si="41"/>
        <v>134325.18886069037</v>
      </c>
      <c r="K246" s="1">
        <f t="shared" si="42"/>
        <v>133765.98412473706</v>
      </c>
      <c r="L246" s="2">
        <f t="shared" si="43"/>
        <v>193</v>
      </c>
    </row>
    <row r="247" spans="1:12" x14ac:dyDescent="0.25">
      <c r="A247" s="2">
        <f t="shared" si="38"/>
        <v>246</v>
      </c>
      <c r="B247" s="3">
        <f t="shared" si="33"/>
        <v>53387</v>
      </c>
      <c r="C247" s="4" cm="1">
        <f t="array" ref="C247">IF(A247&lt;=MesesFijo, TIN_Fijo, _xlfn.XLOOKUP(B247, IdxFecha, IdxValor, TIN_Fijo) + Diferencial)</f>
        <v>2.9500000000000002E-2</v>
      </c>
      <c r="D247" s="4">
        <f t="shared" si="34"/>
        <v>2.4583333333333336E-3</v>
      </c>
      <c r="E247" s="6" t="b">
        <f t="shared" si="39"/>
        <v>0</v>
      </c>
      <c r="F247" s="1">
        <f t="shared" si="40"/>
        <v>889.42082523583724</v>
      </c>
      <c r="G247" s="1">
        <f t="shared" si="35"/>
        <v>328.84137763997865</v>
      </c>
      <c r="H247" s="1">
        <f t="shared" si="36"/>
        <v>560.5794475958586</v>
      </c>
      <c r="I247" s="1">
        <f t="shared" si="37"/>
        <v>0</v>
      </c>
      <c r="J247" s="7">
        <f t="shared" si="41"/>
        <v>133765.98412473706</v>
      </c>
      <c r="K247" s="1">
        <f t="shared" si="42"/>
        <v>133205.4046771412</v>
      </c>
      <c r="L247" s="2">
        <f t="shared" si="43"/>
        <v>193</v>
      </c>
    </row>
    <row r="248" spans="1:12" x14ac:dyDescent="0.25">
      <c r="A248" s="2">
        <f t="shared" si="38"/>
        <v>247</v>
      </c>
      <c r="B248" s="3">
        <f t="shared" si="33"/>
        <v>53418</v>
      </c>
      <c r="C248" s="4" cm="1">
        <f t="array" ref="C248">IF(A248&lt;=MesesFijo, TIN_Fijo, _xlfn.XLOOKUP(B248, IdxFecha, IdxValor, TIN_Fijo) + Diferencial)</f>
        <v>2.9500000000000002E-2</v>
      </c>
      <c r="D248" s="4">
        <f t="shared" si="34"/>
        <v>2.4583333333333336E-3</v>
      </c>
      <c r="E248" s="6" t="b">
        <f t="shared" si="39"/>
        <v>0</v>
      </c>
      <c r="F248" s="1">
        <f t="shared" si="40"/>
        <v>889.42082523583724</v>
      </c>
      <c r="G248" s="1">
        <f t="shared" si="35"/>
        <v>327.46328649797215</v>
      </c>
      <c r="H248" s="1">
        <f t="shared" si="36"/>
        <v>561.95753873786509</v>
      </c>
      <c r="I248" s="1">
        <f t="shared" si="37"/>
        <v>0</v>
      </c>
      <c r="J248" s="7">
        <f t="shared" si="41"/>
        <v>133205.4046771412</v>
      </c>
      <c r="K248" s="1">
        <f t="shared" si="42"/>
        <v>132643.44713840334</v>
      </c>
      <c r="L248" s="2">
        <f t="shared" si="43"/>
        <v>193</v>
      </c>
    </row>
    <row r="249" spans="1:12" x14ac:dyDescent="0.25">
      <c r="A249" s="2">
        <f t="shared" si="38"/>
        <v>248</v>
      </c>
      <c r="B249" s="3">
        <f t="shared" si="33"/>
        <v>53448</v>
      </c>
      <c r="C249" s="4" cm="1">
        <f t="array" ref="C249">IF(A249&lt;=MesesFijo, TIN_Fijo, _xlfn.XLOOKUP(B249, IdxFecha, IdxValor, TIN_Fijo) + Diferencial)</f>
        <v>2.9500000000000002E-2</v>
      </c>
      <c r="D249" s="4">
        <f t="shared" si="34"/>
        <v>2.4583333333333336E-3</v>
      </c>
      <c r="E249" s="6" t="b">
        <f t="shared" si="39"/>
        <v>0</v>
      </c>
      <c r="F249" s="1">
        <f t="shared" si="40"/>
        <v>889.42082523583724</v>
      </c>
      <c r="G249" s="1">
        <f t="shared" si="35"/>
        <v>326.08180754857489</v>
      </c>
      <c r="H249" s="1">
        <f t="shared" si="36"/>
        <v>563.33901768726241</v>
      </c>
      <c r="I249" s="1">
        <f t="shared" si="37"/>
        <v>0</v>
      </c>
      <c r="J249" s="7">
        <f t="shared" si="41"/>
        <v>132643.44713840334</v>
      </c>
      <c r="K249" s="1">
        <f t="shared" si="42"/>
        <v>132080.10812071609</v>
      </c>
      <c r="L249" s="2">
        <f t="shared" si="43"/>
        <v>193</v>
      </c>
    </row>
    <row r="250" spans="1:12" x14ac:dyDescent="0.25">
      <c r="A250" s="2">
        <f t="shared" si="38"/>
        <v>249</v>
      </c>
      <c r="B250" s="3">
        <f t="shared" si="33"/>
        <v>53479</v>
      </c>
      <c r="C250" s="4" cm="1">
        <f t="array" ref="C250">IF(A250&lt;=MesesFijo, TIN_Fijo, _xlfn.XLOOKUP(B250, IdxFecha, IdxValor, TIN_Fijo) + Diferencial)</f>
        <v>2.9500000000000002E-2</v>
      </c>
      <c r="D250" s="4">
        <f t="shared" si="34"/>
        <v>2.4583333333333336E-3</v>
      </c>
      <c r="E250" s="6" t="b">
        <f t="shared" si="39"/>
        <v>0</v>
      </c>
      <c r="F250" s="1">
        <f t="shared" si="40"/>
        <v>889.42082523583724</v>
      </c>
      <c r="G250" s="1">
        <f t="shared" si="35"/>
        <v>324.69693246342712</v>
      </c>
      <c r="H250" s="1">
        <f t="shared" si="36"/>
        <v>564.72389277241018</v>
      </c>
      <c r="I250" s="1">
        <f t="shared" si="37"/>
        <v>0</v>
      </c>
      <c r="J250" s="7">
        <f t="shared" si="41"/>
        <v>132080.10812071609</v>
      </c>
      <c r="K250" s="1">
        <f t="shared" si="42"/>
        <v>131515.38422794366</v>
      </c>
      <c r="L250" s="2">
        <f t="shared" si="43"/>
        <v>193</v>
      </c>
    </row>
    <row r="251" spans="1:12" x14ac:dyDescent="0.25">
      <c r="A251" s="2">
        <f t="shared" si="38"/>
        <v>250</v>
      </c>
      <c r="B251" s="3">
        <f t="shared" si="33"/>
        <v>53509</v>
      </c>
      <c r="C251" s="4" cm="1">
        <f t="array" ref="C251">IF(A251&lt;=MesesFijo, TIN_Fijo, _xlfn.XLOOKUP(B251, IdxFecha, IdxValor, TIN_Fijo) + Diferencial)</f>
        <v>2.9500000000000002E-2</v>
      </c>
      <c r="D251" s="4">
        <f t="shared" si="34"/>
        <v>2.4583333333333336E-3</v>
      </c>
      <c r="E251" s="6" t="b">
        <f t="shared" si="39"/>
        <v>0</v>
      </c>
      <c r="F251" s="1">
        <f t="shared" si="40"/>
        <v>889.42082523583724</v>
      </c>
      <c r="G251" s="1">
        <f t="shared" si="35"/>
        <v>323.3086528936949</v>
      </c>
      <c r="H251" s="1">
        <f t="shared" si="36"/>
        <v>566.11217234214234</v>
      </c>
      <c r="I251" s="1">
        <f t="shared" si="37"/>
        <v>0</v>
      </c>
      <c r="J251" s="7">
        <f t="shared" si="41"/>
        <v>131515.38422794366</v>
      </c>
      <c r="K251" s="1">
        <f t="shared" si="42"/>
        <v>130949.27205560153</v>
      </c>
      <c r="L251" s="2">
        <f t="shared" si="43"/>
        <v>193</v>
      </c>
    </row>
    <row r="252" spans="1:12" x14ac:dyDescent="0.25">
      <c r="A252" s="2">
        <f t="shared" si="38"/>
        <v>251</v>
      </c>
      <c r="B252" s="3">
        <f t="shared" si="33"/>
        <v>53540</v>
      </c>
      <c r="C252" s="4" cm="1">
        <f t="array" ref="C252">IF(A252&lt;=MesesFijo, TIN_Fijo, _xlfn.XLOOKUP(B252, IdxFecha, IdxValor, TIN_Fijo) + Diferencial)</f>
        <v>2.9500000000000002E-2</v>
      </c>
      <c r="D252" s="4">
        <f t="shared" si="34"/>
        <v>2.4583333333333336E-3</v>
      </c>
      <c r="E252" s="6" t="b">
        <f t="shared" si="39"/>
        <v>0</v>
      </c>
      <c r="F252" s="1">
        <f t="shared" si="40"/>
        <v>889.42082523583724</v>
      </c>
      <c r="G252" s="1">
        <f t="shared" si="35"/>
        <v>321.91696047002046</v>
      </c>
      <c r="H252" s="1">
        <f t="shared" si="36"/>
        <v>567.50386476581684</v>
      </c>
      <c r="I252" s="1">
        <f t="shared" si="37"/>
        <v>0</v>
      </c>
      <c r="J252" s="7">
        <f t="shared" si="41"/>
        <v>130949.27205560153</v>
      </c>
      <c r="K252" s="1">
        <f t="shared" si="42"/>
        <v>130381.7681908357</v>
      </c>
      <c r="L252" s="2">
        <f t="shared" si="43"/>
        <v>193</v>
      </c>
    </row>
    <row r="253" spans="1:12" x14ac:dyDescent="0.25">
      <c r="A253" s="2">
        <f t="shared" si="38"/>
        <v>252</v>
      </c>
      <c r="B253" s="3">
        <f t="shared" si="33"/>
        <v>53571</v>
      </c>
      <c r="C253" s="4" cm="1">
        <f t="array" ref="C253">IF(A253&lt;=MesesFijo, TIN_Fijo, _xlfn.XLOOKUP(B253, IdxFecha, IdxValor, TIN_Fijo) + Diferencial)</f>
        <v>2.9500000000000002E-2</v>
      </c>
      <c r="D253" s="4">
        <f t="shared" si="34"/>
        <v>2.4583333333333336E-3</v>
      </c>
      <c r="E253" s="6" t="b">
        <f t="shared" si="39"/>
        <v>0</v>
      </c>
      <c r="F253" s="1">
        <f t="shared" si="40"/>
        <v>889.42082523583724</v>
      </c>
      <c r="G253" s="1">
        <f t="shared" si="35"/>
        <v>320.52184680247115</v>
      </c>
      <c r="H253" s="1">
        <f t="shared" si="36"/>
        <v>568.8989784333661</v>
      </c>
      <c r="I253" s="1">
        <f t="shared" si="37"/>
        <v>0</v>
      </c>
      <c r="J253" s="7">
        <f t="shared" si="41"/>
        <v>130381.7681908357</v>
      </c>
      <c r="K253" s="1">
        <f t="shared" si="42"/>
        <v>129812.86921240234</v>
      </c>
      <c r="L253" s="2">
        <f t="shared" si="43"/>
        <v>193</v>
      </c>
    </row>
    <row r="254" spans="1:12" x14ac:dyDescent="0.25">
      <c r="A254" s="2">
        <f t="shared" si="38"/>
        <v>253</v>
      </c>
      <c r="B254" s="3">
        <f t="shared" si="33"/>
        <v>53601</v>
      </c>
      <c r="C254" s="4" cm="1">
        <f t="array" ref="C254">IF(A254&lt;=MesesFijo, TIN_Fijo, _xlfn.XLOOKUP(B254, IdxFecha, IdxValor, TIN_Fijo) + Diferencial)</f>
        <v>2.9500000000000002E-2</v>
      </c>
      <c r="D254" s="4">
        <f t="shared" si="34"/>
        <v>2.4583333333333336E-3</v>
      </c>
      <c r="E254" s="6" t="b">
        <f t="shared" si="39"/>
        <v>1</v>
      </c>
      <c r="F254" s="1">
        <f t="shared" si="40"/>
        <v>885.53998663474226</v>
      </c>
      <c r="G254" s="1">
        <f t="shared" si="35"/>
        <v>319.12330348048914</v>
      </c>
      <c r="H254" s="1">
        <f t="shared" si="36"/>
        <v>566.41668315425318</v>
      </c>
      <c r="I254" s="1">
        <f t="shared" si="37"/>
        <v>0</v>
      </c>
      <c r="J254" s="7">
        <f t="shared" si="41"/>
        <v>129812.86921240234</v>
      </c>
      <c r="K254" s="1">
        <f t="shared" si="42"/>
        <v>129246.45252924808</v>
      </c>
      <c r="L254" s="2">
        <f t="shared" si="43"/>
        <v>182</v>
      </c>
    </row>
    <row r="255" spans="1:12" x14ac:dyDescent="0.25">
      <c r="A255" s="2">
        <f t="shared" si="38"/>
        <v>254</v>
      </c>
      <c r="B255" s="3">
        <f t="shared" si="33"/>
        <v>53632</v>
      </c>
      <c r="C255" s="4" cm="1">
        <f t="array" ref="C255">IF(A255&lt;=MesesFijo, TIN_Fijo, _xlfn.XLOOKUP(B255, IdxFecha, IdxValor, TIN_Fijo) + Diferencial)</f>
        <v>2.9500000000000002E-2</v>
      </c>
      <c r="D255" s="4">
        <f t="shared" si="34"/>
        <v>2.4583333333333336E-3</v>
      </c>
      <c r="E255" s="6" t="b">
        <f t="shared" si="39"/>
        <v>0</v>
      </c>
      <c r="F255" s="1">
        <f t="shared" si="40"/>
        <v>885.53998663474226</v>
      </c>
      <c r="G255" s="1">
        <f t="shared" si="35"/>
        <v>317.73086246773494</v>
      </c>
      <c r="H255" s="1">
        <f t="shared" si="36"/>
        <v>567.80912416700733</v>
      </c>
      <c r="I255" s="1">
        <f t="shared" si="37"/>
        <v>0</v>
      </c>
      <c r="J255" s="7">
        <f t="shared" si="41"/>
        <v>129246.45252924808</v>
      </c>
      <c r="K255" s="1">
        <f t="shared" si="42"/>
        <v>128678.64340508108</v>
      </c>
      <c r="L255" s="2">
        <f t="shared" si="43"/>
        <v>182</v>
      </c>
    </row>
    <row r="256" spans="1:12" x14ac:dyDescent="0.25">
      <c r="A256" s="2">
        <f t="shared" si="38"/>
        <v>255</v>
      </c>
      <c r="B256" s="3">
        <f t="shared" si="33"/>
        <v>53662</v>
      </c>
      <c r="C256" s="4" cm="1">
        <f t="array" ref="C256">IF(A256&lt;=MesesFijo, TIN_Fijo, _xlfn.XLOOKUP(B256, IdxFecha, IdxValor, TIN_Fijo) + Diferencial)</f>
        <v>2.9500000000000002E-2</v>
      </c>
      <c r="D256" s="4">
        <f t="shared" si="34"/>
        <v>2.4583333333333336E-3</v>
      </c>
      <c r="E256" s="6" t="b">
        <f t="shared" si="39"/>
        <v>0</v>
      </c>
      <c r="F256" s="1">
        <f t="shared" si="40"/>
        <v>885.53998663474226</v>
      </c>
      <c r="G256" s="1">
        <f t="shared" si="35"/>
        <v>316.33499837082434</v>
      </c>
      <c r="H256" s="1">
        <f t="shared" si="36"/>
        <v>569.20498826391793</v>
      </c>
      <c r="I256" s="1">
        <f t="shared" si="37"/>
        <v>0</v>
      </c>
      <c r="J256" s="7">
        <f t="shared" si="41"/>
        <v>128678.64340508108</v>
      </c>
      <c r="K256" s="1">
        <f t="shared" si="42"/>
        <v>128109.43841681717</v>
      </c>
      <c r="L256" s="2">
        <f t="shared" si="43"/>
        <v>182</v>
      </c>
    </row>
    <row r="257" spans="1:12" x14ac:dyDescent="0.25">
      <c r="A257" s="2">
        <f t="shared" si="38"/>
        <v>256</v>
      </c>
      <c r="B257" s="3">
        <f t="shared" si="33"/>
        <v>53693</v>
      </c>
      <c r="C257" s="4" cm="1">
        <f t="array" ref="C257">IF(A257&lt;=MesesFijo, TIN_Fijo, _xlfn.XLOOKUP(B257, IdxFecha, IdxValor, TIN_Fijo) + Diferencial)</f>
        <v>2.9500000000000002E-2</v>
      </c>
      <c r="D257" s="4">
        <f t="shared" si="34"/>
        <v>2.4583333333333336E-3</v>
      </c>
      <c r="E257" s="6" t="b">
        <f t="shared" si="39"/>
        <v>0</v>
      </c>
      <c r="F257" s="1">
        <f t="shared" si="40"/>
        <v>885.53998663474226</v>
      </c>
      <c r="G257" s="1">
        <f t="shared" si="35"/>
        <v>314.93570277467558</v>
      </c>
      <c r="H257" s="1">
        <f t="shared" si="36"/>
        <v>570.60428386006674</v>
      </c>
      <c r="I257" s="1">
        <f t="shared" si="37"/>
        <v>0</v>
      </c>
      <c r="J257" s="7">
        <f t="shared" si="41"/>
        <v>128109.43841681717</v>
      </c>
      <c r="K257" s="1">
        <f t="shared" si="42"/>
        <v>127538.8341329571</v>
      </c>
      <c r="L257" s="2">
        <f t="shared" si="43"/>
        <v>182</v>
      </c>
    </row>
    <row r="258" spans="1:12" x14ac:dyDescent="0.25">
      <c r="A258" s="2">
        <f t="shared" si="38"/>
        <v>257</v>
      </c>
      <c r="B258" s="3">
        <f t="shared" ref="B258:B321" si="44">EDATE(Firma, A258-1)</f>
        <v>53724</v>
      </c>
      <c r="C258" s="4" cm="1">
        <f t="array" ref="C258">IF(A258&lt;=MesesFijo, TIN_Fijo, _xlfn.XLOOKUP(B258, IdxFecha, IdxValor, TIN_Fijo) + Diferencial)</f>
        <v>2.9500000000000002E-2</v>
      </c>
      <c r="D258" s="4">
        <f t="shared" ref="D258:D321" si="45">C258/12</f>
        <v>2.4583333333333336E-3</v>
      </c>
      <c r="E258" s="6" t="b">
        <f t="shared" si="39"/>
        <v>0</v>
      </c>
      <c r="F258" s="1">
        <f t="shared" si="40"/>
        <v>885.53998663474226</v>
      </c>
      <c r="G258" s="1">
        <f t="shared" ref="G258:G321" si="46">IF(J258&lt;=0,0,J258*D258)</f>
        <v>313.53296724351958</v>
      </c>
      <c r="H258" s="1">
        <f t="shared" ref="H258:H321" si="47">IF(J258&lt;=0,0,F258-G258)</f>
        <v>572.00701939122268</v>
      </c>
      <c r="I258" s="1">
        <f t="shared" ref="I258:I321" si="48">IF(J258&lt;=0,0,IFERROR(SUMIFS(ExtrasImp, ExtrasFecha, B258), 0))</f>
        <v>0</v>
      </c>
      <c r="J258" s="7">
        <f t="shared" si="41"/>
        <v>127538.8341329571</v>
      </c>
      <c r="K258" s="1">
        <f t="shared" si="42"/>
        <v>126966.82711356587</v>
      </c>
      <c r="L258" s="2">
        <f t="shared" si="43"/>
        <v>182</v>
      </c>
    </row>
    <row r="259" spans="1:12" x14ac:dyDescent="0.25">
      <c r="A259" s="2">
        <f t="shared" ref="A259:A322" si="49">A258+1</f>
        <v>258</v>
      </c>
      <c r="B259" s="3">
        <f t="shared" si="44"/>
        <v>53752</v>
      </c>
      <c r="C259" s="4" cm="1">
        <f t="array" ref="C259">IF(A259&lt;=MesesFijo, TIN_Fijo, _xlfn.XLOOKUP(B259, IdxFecha, IdxValor, TIN_Fijo) + Diferencial)</f>
        <v>2.9500000000000002E-2</v>
      </c>
      <c r="D259" s="4">
        <f t="shared" si="45"/>
        <v>2.4583333333333336E-3</v>
      </c>
      <c r="E259" s="6" t="b">
        <f t="shared" ref="E259:E322" si="50">IF(A259=1,TRUE, IF(A259=MesesFijo+1, TRUE, IF(A259&gt;MesesFijo, MOD(A259-MesesFijo-1, RevMeses)=0, FALSE)))</f>
        <v>0</v>
      </c>
      <c r="F259" s="1">
        <f t="shared" ref="F259:F322" si="51">IF(J259&lt;=0,0,IF(E259, -PMT(D259, L259, J259), F258))</f>
        <v>885.53998663474226</v>
      </c>
      <c r="G259" s="1">
        <f t="shared" si="46"/>
        <v>312.12678332084948</v>
      </c>
      <c r="H259" s="1">
        <f t="shared" si="47"/>
        <v>573.41320331389284</v>
      </c>
      <c r="I259" s="1">
        <f t="shared" si="48"/>
        <v>0</v>
      </c>
      <c r="J259" s="7">
        <f t="shared" ref="J259:J322" si="52">K258</f>
        <v>126966.82711356587</v>
      </c>
      <c r="K259" s="1">
        <f t="shared" ref="K259:K322" si="53">MAX(0, J259-H259-I259)</f>
        <v>126393.41391025198</v>
      </c>
      <c r="L259" s="2">
        <f t="shared" ref="L259:L322" si="54">IF(J259&lt;=0,0,IF(A259=1, PlazoMeses, IF(E259, IF(ModoAnt="Reducir plazo", ROUNDUP(NPER(D259, -F258, J259), 0), PlazoMeses-A259+1), L258)))</f>
        <v>182</v>
      </c>
    </row>
    <row r="260" spans="1:12" x14ac:dyDescent="0.25">
      <c r="A260" s="2">
        <f t="shared" si="49"/>
        <v>259</v>
      </c>
      <c r="B260" s="3">
        <f t="shared" si="44"/>
        <v>53783</v>
      </c>
      <c r="C260" s="4" cm="1">
        <f t="array" ref="C260">IF(A260&lt;=MesesFijo, TIN_Fijo, _xlfn.XLOOKUP(B260, IdxFecha, IdxValor, TIN_Fijo) + Diferencial)</f>
        <v>2.9500000000000002E-2</v>
      </c>
      <c r="D260" s="4">
        <f t="shared" si="45"/>
        <v>2.4583333333333336E-3</v>
      </c>
      <c r="E260" s="6" t="b">
        <f t="shared" si="50"/>
        <v>0</v>
      </c>
      <c r="F260" s="1">
        <f t="shared" si="51"/>
        <v>885.53998663474226</v>
      </c>
      <c r="G260" s="1">
        <f t="shared" si="46"/>
        <v>310.71714252936948</v>
      </c>
      <c r="H260" s="1">
        <f t="shared" si="47"/>
        <v>574.82284410537272</v>
      </c>
      <c r="I260" s="1">
        <f t="shared" si="48"/>
        <v>0</v>
      </c>
      <c r="J260" s="7">
        <f t="shared" si="52"/>
        <v>126393.41391025198</v>
      </c>
      <c r="K260" s="1">
        <f t="shared" si="53"/>
        <v>125818.5910661466</v>
      </c>
      <c r="L260" s="2">
        <f t="shared" si="54"/>
        <v>182</v>
      </c>
    </row>
    <row r="261" spans="1:12" x14ac:dyDescent="0.25">
      <c r="A261" s="2">
        <f t="shared" si="49"/>
        <v>260</v>
      </c>
      <c r="B261" s="3">
        <f t="shared" si="44"/>
        <v>53813</v>
      </c>
      <c r="C261" s="4" cm="1">
        <f t="array" ref="C261">IF(A261&lt;=MesesFijo, TIN_Fijo, _xlfn.XLOOKUP(B261, IdxFecha, IdxValor, TIN_Fijo) + Diferencial)</f>
        <v>2.9500000000000002E-2</v>
      </c>
      <c r="D261" s="4">
        <f t="shared" si="45"/>
        <v>2.4583333333333336E-3</v>
      </c>
      <c r="E261" s="6" t="b">
        <f t="shared" si="50"/>
        <v>0</v>
      </c>
      <c r="F261" s="1">
        <f t="shared" si="51"/>
        <v>885.53998663474226</v>
      </c>
      <c r="G261" s="1">
        <f t="shared" si="46"/>
        <v>309.30403637094378</v>
      </c>
      <c r="H261" s="1">
        <f t="shared" si="47"/>
        <v>576.23595026379849</v>
      </c>
      <c r="I261" s="1">
        <f t="shared" si="48"/>
        <v>0</v>
      </c>
      <c r="J261" s="7">
        <f t="shared" si="52"/>
        <v>125818.5910661466</v>
      </c>
      <c r="K261" s="1">
        <f t="shared" si="53"/>
        <v>125242.3551158828</v>
      </c>
      <c r="L261" s="2">
        <f t="shared" si="54"/>
        <v>182</v>
      </c>
    </row>
    <row r="262" spans="1:12" x14ac:dyDescent="0.25">
      <c r="A262" s="2">
        <f t="shared" si="49"/>
        <v>261</v>
      </c>
      <c r="B262" s="3">
        <f t="shared" si="44"/>
        <v>53844</v>
      </c>
      <c r="C262" s="4" cm="1">
        <f t="array" ref="C262">IF(A262&lt;=MesesFijo, TIN_Fijo, _xlfn.XLOOKUP(B262, IdxFecha, IdxValor, TIN_Fijo) + Diferencial)</f>
        <v>2.9500000000000002E-2</v>
      </c>
      <c r="D262" s="4">
        <f t="shared" si="45"/>
        <v>2.4583333333333336E-3</v>
      </c>
      <c r="E262" s="6" t="b">
        <f t="shared" si="50"/>
        <v>0</v>
      </c>
      <c r="F262" s="1">
        <f t="shared" si="51"/>
        <v>885.53998663474226</v>
      </c>
      <c r="G262" s="1">
        <f t="shared" si="46"/>
        <v>307.88745632654525</v>
      </c>
      <c r="H262" s="1">
        <f t="shared" si="47"/>
        <v>577.65253030819702</v>
      </c>
      <c r="I262" s="1">
        <f t="shared" si="48"/>
        <v>0</v>
      </c>
      <c r="J262" s="7">
        <f t="shared" si="52"/>
        <v>125242.3551158828</v>
      </c>
      <c r="K262" s="1">
        <f t="shared" si="53"/>
        <v>124664.7025855746</v>
      </c>
      <c r="L262" s="2">
        <f t="shared" si="54"/>
        <v>182</v>
      </c>
    </row>
    <row r="263" spans="1:12" x14ac:dyDescent="0.25">
      <c r="A263" s="2">
        <f t="shared" si="49"/>
        <v>262</v>
      </c>
      <c r="B263" s="3">
        <f t="shared" si="44"/>
        <v>53874</v>
      </c>
      <c r="C263" s="4" cm="1">
        <f t="array" ref="C263">IF(A263&lt;=MesesFijo, TIN_Fijo, _xlfn.XLOOKUP(B263, IdxFecha, IdxValor, TIN_Fijo) + Diferencial)</f>
        <v>2.9500000000000002E-2</v>
      </c>
      <c r="D263" s="4">
        <f t="shared" si="45"/>
        <v>2.4583333333333336E-3</v>
      </c>
      <c r="E263" s="6" t="b">
        <f t="shared" si="50"/>
        <v>0</v>
      </c>
      <c r="F263" s="1">
        <f t="shared" si="51"/>
        <v>885.53998663474226</v>
      </c>
      <c r="G263" s="1">
        <f t="shared" si="46"/>
        <v>306.4673938562043</v>
      </c>
      <c r="H263" s="1">
        <f t="shared" si="47"/>
        <v>579.07259277853791</v>
      </c>
      <c r="I263" s="1">
        <f t="shared" si="48"/>
        <v>0</v>
      </c>
      <c r="J263" s="7">
        <f t="shared" si="52"/>
        <v>124664.7025855746</v>
      </c>
      <c r="K263" s="1">
        <f t="shared" si="53"/>
        <v>124085.62999279606</v>
      </c>
      <c r="L263" s="2">
        <f t="shared" si="54"/>
        <v>182</v>
      </c>
    </row>
    <row r="264" spans="1:12" x14ac:dyDescent="0.25">
      <c r="A264" s="2">
        <f t="shared" si="49"/>
        <v>263</v>
      </c>
      <c r="B264" s="3">
        <f t="shared" si="44"/>
        <v>53905</v>
      </c>
      <c r="C264" s="4" cm="1">
        <f t="array" ref="C264">IF(A264&lt;=MesesFijo, TIN_Fijo, _xlfn.XLOOKUP(B264, IdxFecha, IdxValor, TIN_Fijo) + Diferencial)</f>
        <v>2.9500000000000002E-2</v>
      </c>
      <c r="D264" s="4">
        <f t="shared" si="45"/>
        <v>2.4583333333333336E-3</v>
      </c>
      <c r="E264" s="6" t="b">
        <f t="shared" si="50"/>
        <v>0</v>
      </c>
      <c r="F264" s="1">
        <f t="shared" si="51"/>
        <v>885.53998663474226</v>
      </c>
      <c r="G264" s="1">
        <f t="shared" si="46"/>
        <v>305.043840398957</v>
      </c>
      <c r="H264" s="1">
        <f t="shared" si="47"/>
        <v>580.49614623578532</v>
      </c>
      <c r="I264" s="1">
        <f t="shared" si="48"/>
        <v>0</v>
      </c>
      <c r="J264" s="7">
        <f t="shared" si="52"/>
        <v>124085.62999279606</v>
      </c>
      <c r="K264" s="1">
        <f t="shared" si="53"/>
        <v>123505.13384656027</v>
      </c>
      <c r="L264" s="2">
        <f t="shared" si="54"/>
        <v>182</v>
      </c>
    </row>
    <row r="265" spans="1:12" x14ac:dyDescent="0.25">
      <c r="A265" s="2">
        <f t="shared" si="49"/>
        <v>264</v>
      </c>
      <c r="B265" s="3">
        <f t="shared" si="44"/>
        <v>53936</v>
      </c>
      <c r="C265" s="4" cm="1">
        <f t="array" ref="C265">IF(A265&lt;=MesesFijo, TIN_Fijo, _xlfn.XLOOKUP(B265, IdxFecha, IdxValor, TIN_Fijo) + Diferencial)</f>
        <v>2.9500000000000002E-2</v>
      </c>
      <c r="D265" s="4">
        <f t="shared" si="45"/>
        <v>2.4583333333333336E-3</v>
      </c>
      <c r="E265" s="6" t="b">
        <f t="shared" si="50"/>
        <v>0</v>
      </c>
      <c r="F265" s="1">
        <f t="shared" si="51"/>
        <v>885.53998663474226</v>
      </c>
      <c r="G265" s="1">
        <f t="shared" si="46"/>
        <v>303.61678737279402</v>
      </c>
      <c r="H265" s="1">
        <f t="shared" si="47"/>
        <v>581.92319926194818</v>
      </c>
      <c r="I265" s="1">
        <f t="shared" si="48"/>
        <v>0</v>
      </c>
      <c r="J265" s="7">
        <f t="shared" si="52"/>
        <v>123505.13384656027</v>
      </c>
      <c r="K265" s="1">
        <f t="shared" si="53"/>
        <v>122923.21064729833</v>
      </c>
      <c r="L265" s="2">
        <f t="shared" si="54"/>
        <v>182</v>
      </c>
    </row>
    <row r="266" spans="1:12" x14ac:dyDescent="0.25">
      <c r="A266" s="2">
        <f t="shared" si="49"/>
        <v>265</v>
      </c>
      <c r="B266" s="3">
        <f t="shared" si="44"/>
        <v>53966</v>
      </c>
      <c r="C266" s="4" cm="1">
        <f t="array" ref="C266">IF(A266&lt;=MesesFijo, TIN_Fijo, _xlfn.XLOOKUP(B266, IdxFecha, IdxValor, TIN_Fijo) + Diferencial)</f>
        <v>2.9500000000000002E-2</v>
      </c>
      <c r="D266" s="4">
        <f t="shared" si="45"/>
        <v>2.4583333333333336E-3</v>
      </c>
      <c r="E266" s="6" t="b">
        <f t="shared" si="50"/>
        <v>1</v>
      </c>
      <c r="F266" s="1">
        <f t="shared" si="51"/>
        <v>881.36755876840652</v>
      </c>
      <c r="G266" s="1">
        <f t="shared" si="46"/>
        <v>302.18622617460841</v>
      </c>
      <c r="H266" s="1">
        <f t="shared" si="47"/>
        <v>579.18133259379806</v>
      </c>
      <c r="I266" s="1">
        <f t="shared" si="48"/>
        <v>0</v>
      </c>
      <c r="J266" s="7">
        <f t="shared" si="52"/>
        <v>122923.21064729833</v>
      </c>
      <c r="K266" s="1">
        <f t="shared" si="53"/>
        <v>122344.02931470453</v>
      </c>
      <c r="L266" s="2">
        <f t="shared" si="54"/>
        <v>171</v>
      </c>
    </row>
    <row r="267" spans="1:12" x14ac:dyDescent="0.25">
      <c r="A267" s="2">
        <f t="shared" si="49"/>
        <v>266</v>
      </c>
      <c r="B267" s="3">
        <f t="shared" si="44"/>
        <v>53997</v>
      </c>
      <c r="C267" s="4" cm="1">
        <f t="array" ref="C267">IF(A267&lt;=MesesFijo, TIN_Fijo, _xlfn.XLOOKUP(B267, IdxFecha, IdxValor, TIN_Fijo) + Diferencial)</f>
        <v>2.9500000000000002E-2</v>
      </c>
      <c r="D267" s="4">
        <f t="shared" si="45"/>
        <v>2.4583333333333336E-3</v>
      </c>
      <c r="E267" s="6" t="b">
        <f t="shared" si="50"/>
        <v>0</v>
      </c>
      <c r="F267" s="1">
        <f t="shared" si="51"/>
        <v>881.36755876840652</v>
      </c>
      <c r="G267" s="1">
        <f t="shared" si="46"/>
        <v>300.7624053986487</v>
      </c>
      <c r="H267" s="1">
        <f t="shared" si="47"/>
        <v>580.60515336975777</v>
      </c>
      <c r="I267" s="1">
        <f t="shared" si="48"/>
        <v>0</v>
      </c>
      <c r="J267" s="7">
        <f t="shared" si="52"/>
        <v>122344.02931470453</v>
      </c>
      <c r="K267" s="1">
        <f t="shared" si="53"/>
        <v>121763.42416133477</v>
      </c>
      <c r="L267" s="2">
        <f t="shared" si="54"/>
        <v>171</v>
      </c>
    </row>
    <row r="268" spans="1:12" x14ac:dyDescent="0.25">
      <c r="A268" s="2">
        <f t="shared" si="49"/>
        <v>267</v>
      </c>
      <c r="B268" s="3">
        <f t="shared" si="44"/>
        <v>54027</v>
      </c>
      <c r="C268" s="4" cm="1">
        <f t="array" ref="C268">IF(A268&lt;=MesesFijo, TIN_Fijo, _xlfn.XLOOKUP(B268, IdxFecha, IdxValor, TIN_Fijo) + Diferencial)</f>
        <v>2.9500000000000002E-2</v>
      </c>
      <c r="D268" s="4">
        <f t="shared" si="45"/>
        <v>2.4583333333333336E-3</v>
      </c>
      <c r="E268" s="6" t="b">
        <f t="shared" si="50"/>
        <v>0</v>
      </c>
      <c r="F268" s="1">
        <f t="shared" si="51"/>
        <v>881.36755876840652</v>
      </c>
      <c r="G268" s="1">
        <f t="shared" si="46"/>
        <v>299.33508439661466</v>
      </c>
      <c r="H268" s="1">
        <f t="shared" si="47"/>
        <v>582.03247437179186</v>
      </c>
      <c r="I268" s="1">
        <f t="shared" si="48"/>
        <v>0</v>
      </c>
      <c r="J268" s="7">
        <f t="shared" si="52"/>
        <v>121763.42416133477</v>
      </c>
      <c r="K268" s="1">
        <f t="shared" si="53"/>
        <v>121181.39168696298</v>
      </c>
      <c r="L268" s="2">
        <f t="shared" si="54"/>
        <v>171</v>
      </c>
    </row>
    <row r="269" spans="1:12" x14ac:dyDescent="0.25">
      <c r="A269" s="2">
        <f t="shared" si="49"/>
        <v>268</v>
      </c>
      <c r="B269" s="3">
        <f t="shared" si="44"/>
        <v>54058</v>
      </c>
      <c r="C269" s="4" cm="1">
        <f t="array" ref="C269">IF(A269&lt;=MesesFijo, TIN_Fijo, _xlfn.XLOOKUP(B269, IdxFecha, IdxValor, TIN_Fijo) + Diferencial)</f>
        <v>2.9500000000000002E-2</v>
      </c>
      <c r="D269" s="4">
        <f t="shared" si="45"/>
        <v>2.4583333333333336E-3</v>
      </c>
      <c r="E269" s="6" t="b">
        <f t="shared" si="50"/>
        <v>0</v>
      </c>
      <c r="F269" s="1">
        <f t="shared" si="51"/>
        <v>881.36755876840652</v>
      </c>
      <c r="G269" s="1">
        <f t="shared" si="46"/>
        <v>297.90425456378404</v>
      </c>
      <c r="H269" s="1">
        <f t="shared" si="47"/>
        <v>583.46330420462255</v>
      </c>
      <c r="I269" s="1">
        <f t="shared" si="48"/>
        <v>0</v>
      </c>
      <c r="J269" s="7">
        <f t="shared" si="52"/>
        <v>121181.39168696298</v>
      </c>
      <c r="K269" s="1">
        <f t="shared" si="53"/>
        <v>120597.92838275836</v>
      </c>
      <c r="L269" s="2">
        <f t="shared" si="54"/>
        <v>171</v>
      </c>
    </row>
    <row r="270" spans="1:12" x14ac:dyDescent="0.25">
      <c r="A270" s="2">
        <f t="shared" si="49"/>
        <v>269</v>
      </c>
      <c r="B270" s="3">
        <f t="shared" si="44"/>
        <v>54089</v>
      </c>
      <c r="C270" s="4" cm="1">
        <f t="array" ref="C270">IF(A270&lt;=MesesFijo, TIN_Fijo, _xlfn.XLOOKUP(B270, IdxFecha, IdxValor, TIN_Fijo) + Diferencial)</f>
        <v>2.9500000000000002E-2</v>
      </c>
      <c r="D270" s="4">
        <f t="shared" si="45"/>
        <v>2.4583333333333336E-3</v>
      </c>
      <c r="E270" s="6" t="b">
        <f t="shared" si="50"/>
        <v>0</v>
      </c>
      <c r="F270" s="1">
        <f t="shared" si="51"/>
        <v>881.36755876840652</v>
      </c>
      <c r="G270" s="1">
        <f t="shared" si="46"/>
        <v>296.46990727428101</v>
      </c>
      <c r="H270" s="1">
        <f t="shared" si="47"/>
        <v>584.89765149412551</v>
      </c>
      <c r="I270" s="1">
        <f t="shared" si="48"/>
        <v>0</v>
      </c>
      <c r="J270" s="7">
        <f t="shared" si="52"/>
        <v>120597.92838275836</v>
      </c>
      <c r="K270" s="1">
        <f t="shared" si="53"/>
        <v>120013.03073126423</v>
      </c>
      <c r="L270" s="2">
        <f t="shared" si="54"/>
        <v>171</v>
      </c>
    </row>
    <row r="271" spans="1:12" x14ac:dyDescent="0.25">
      <c r="A271" s="2">
        <f t="shared" si="49"/>
        <v>270</v>
      </c>
      <c r="B271" s="3">
        <f t="shared" si="44"/>
        <v>54118</v>
      </c>
      <c r="C271" s="4" cm="1">
        <f t="array" ref="C271">IF(A271&lt;=MesesFijo, TIN_Fijo, _xlfn.XLOOKUP(B271, IdxFecha, IdxValor, TIN_Fijo) + Diferencial)</f>
        <v>2.9500000000000002E-2</v>
      </c>
      <c r="D271" s="4">
        <f t="shared" si="45"/>
        <v>2.4583333333333336E-3</v>
      </c>
      <c r="E271" s="6" t="b">
        <f t="shared" si="50"/>
        <v>0</v>
      </c>
      <c r="F271" s="1">
        <f t="shared" si="51"/>
        <v>881.36755876840652</v>
      </c>
      <c r="G271" s="1">
        <f t="shared" si="46"/>
        <v>295.03203388102457</v>
      </c>
      <c r="H271" s="1">
        <f t="shared" si="47"/>
        <v>586.33552488738201</v>
      </c>
      <c r="I271" s="1">
        <f t="shared" si="48"/>
        <v>0</v>
      </c>
      <c r="J271" s="7">
        <f t="shared" si="52"/>
        <v>120013.03073126423</v>
      </c>
      <c r="K271" s="1">
        <f t="shared" si="53"/>
        <v>119426.69520637684</v>
      </c>
      <c r="L271" s="2">
        <f t="shared" si="54"/>
        <v>171</v>
      </c>
    </row>
    <row r="272" spans="1:12" x14ac:dyDescent="0.25">
      <c r="A272" s="2">
        <f t="shared" si="49"/>
        <v>271</v>
      </c>
      <c r="B272" s="3">
        <f t="shared" si="44"/>
        <v>54149</v>
      </c>
      <c r="C272" s="4" cm="1">
        <f t="array" ref="C272">IF(A272&lt;=MesesFijo, TIN_Fijo, _xlfn.XLOOKUP(B272, IdxFecha, IdxValor, TIN_Fijo) + Diferencial)</f>
        <v>2.9500000000000002E-2</v>
      </c>
      <c r="D272" s="4">
        <f t="shared" si="45"/>
        <v>2.4583333333333336E-3</v>
      </c>
      <c r="E272" s="6" t="b">
        <f t="shared" si="50"/>
        <v>0</v>
      </c>
      <c r="F272" s="1">
        <f t="shared" si="51"/>
        <v>881.36755876840652</v>
      </c>
      <c r="G272" s="1">
        <f t="shared" si="46"/>
        <v>293.59062571567642</v>
      </c>
      <c r="H272" s="1">
        <f t="shared" si="47"/>
        <v>587.7769330527301</v>
      </c>
      <c r="I272" s="1">
        <f t="shared" si="48"/>
        <v>0</v>
      </c>
      <c r="J272" s="7">
        <f t="shared" si="52"/>
        <v>119426.69520637684</v>
      </c>
      <c r="K272" s="1">
        <f t="shared" si="53"/>
        <v>118838.9182733241</v>
      </c>
      <c r="L272" s="2">
        <f t="shared" si="54"/>
        <v>171</v>
      </c>
    </row>
    <row r="273" spans="1:12" x14ac:dyDescent="0.25">
      <c r="A273" s="2">
        <f t="shared" si="49"/>
        <v>272</v>
      </c>
      <c r="B273" s="3">
        <f t="shared" si="44"/>
        <v>54179</v>
      </c>
      <c r="C273" s="4" cm="1">
        <f t="array" ref="C273">IF(A273&lt;=MesesFijo, TIN_Fijo, _xlfn.XLOOKUP(B273, IdxFecha, IdxValor, TIN_Fijo) + Diferencial)</f>
        <v>2.9500000000000002E-2</v>
      </c>
      <c r="D273" s="4">
        <f t="shared" si="45"/>
        <v>2.4583333333333336E-3</v>
      </c>
      <c r="E273" s="6" t="b">
        <f t="shared" si="50"/>
        <v>0</v>
      </c>
      <c r="F273" s="1">
        <f t="shared" si="51"/>
        <v>881.36755876840652</v>
      </c>
      <c r="G273" s="1">
        <f t="shared" si="46"/>
        <v>292.14567408858846</v>
      </c>
      <c r="H273" s="1">
        <f t="shared" si="47"/>
        <v>589.221884679818</v>
      </c>
      <c r="I273" s="1">
        <f t="shared" si="48"/>
        <v>0</v>
      </c>
      <c r="J273" s="7">
        <f t="shared" si="52"/>
        <v>118838.9182733241</v>
      </c>
      <c r="K273" s="1">
        <f t="shared" si="53"/>
        <v>118249.69638864428</v>
      </c>
      <c r="L273" s="2">
        <f t="shared" si="54"/>
        <v>171</v>
      </c>
    </row>
    <row r="274" spans="1:12" x14ac:dyDescent="0.25">
      <c r="A274" s="2">
        <f t="shared" si="49"/>
        <v>273</v>
      </c>
      <c r="B274" s="3">
        <f t="shared" si="44"/>
        <v>54210</v>
      </c>
      <c r="C274" s="4" cm="1">
        <f t="array" ref="C274">IF(A274&lt;=MesesFijo, TIN_Fijo, _xlfn.XLOOKUP(B274, IdxFecha, IdxValor, TIN_Fijo) + Diferencial)</f>
        <v>2.9500000000000002E-2</v>
      </c>
      <c r="D274" s="4">
        <f t="shared" si="45"/>
        <v>2.4583333333333336E-3</v>
      </c>
      <c r="E274" s="6" t="b">
        <f t="shared" si="50"/>
        <v>0</v>
      </c>
      <c r="F274" s="1">
        <f t="shared" si="51"/>
        <v>881.36755876840652</v>
      </c>
      <c r="G274" s="1">
        <f t="shared" si="46"/>
        <v>290.69717028875056</v>
      </c>
      <c r="H274" s="1">
        <f t="shared" si="47"/>
        <v>590.67038847965591</v>
      </c>
      <c r="I274" s="1">
        <f t="shared" si="48"/>
        <v>0</v>
      </c>
      <c r="J274" s="7">
        <f t="shared" si="52"/>
        <v>118249.69638864428</v>
      </c>
      <c r="K274" s="1">
        <f t="shared" si="53"/>
        <v>117659.02600016462</v>
      </c>
      <c r="L274" s="2">
        <f t="shared" si="54"/>
        <v>171</v>
      </c>
    </row>
    <row r="275" spans="1:12" x14ac:dyDescent="0.25">
      <c r="A275" s="2">
        <f t="shared" si="49"/>
        <v>274</v>
      </c>
      <c r="B275" s="3">
        <f t="shared" si="44"/>
        <v>54240</v>
      </c>
      <c r="C275" s="4" cm="1">
        <f t="array" ref="C275">IF(A275&lt;=MesesFijo, TIN_Fijo, _xlfn.XLOOKUP(B275, IdxFecha, IdxValor, TIN_Fijo) + Diferencial)</f>
        <v>2.9500000000000002E-2</v>
      </c>
      <c r="D275" s="4">
        <f t="shared" si="45"/>
        <v>2.4583333333333336E-3</v>
      </c>
      <c r="E275" s="6" t="b">
        <f t="shared" si="50"/>
        <v>0</v>
      </c>
      <c r="F275" s="1">
        <f t="shared" si="51"/>
        <v>881.36755876840652</v>
      </c>
      <c r="G275" s="1">
        <f t="shared" si="46"/>
        <v>289.24510558373805</v>
      </c>
      <c r="H275" s="1">
        <f t="shared" si="47"/>
        <v>592.12245318466853</v>
      </c>
      <c r="I275" s="1">
        <f t="shared" si="48"/>
        <v>0</v>
      </c>
      <c r="J275" s="7">
        <f t="shared" si="52"/>
        <v>117659.02600016462</v>
      </c>
      <c r="K275" s="1">
        <f t="shared" si="53"/>
        <v>117066.90354697996</v>
      </c>
      <c r="L275" s="2">
        <f t="shared" si="54"/>
        <v>171</v>
      </c>
    </row>
    <row r="276" spans="1:12" x14ac:dyDescent="0.25">
      <c r="A276" s="2">
        <f t="shared" si="49"/>
        <v>275</v>
      </c>
      <c r="B276" s="3">
        <f t="shared" si="44"/>
        <v>54271</v>
      </c>
      <c r="C276" s="4" cm="1">
        <f t="array" ref="C276">IF(A276&lt;=MesesFijo, TIN_Fijo, _xlfn.XLOOKUP(B276, IdxFecha, IdxValor, TIN_Fijo) + Diferencial)</f>
        <v>2.9500000000000002E-2</v>
      </c>
      <c r="D276" s="4">
        <f t="shared" si="45"/>
        <v>2.4583333333333336E-3</v>
      </c>
      <c r="E276" s="6" t="b">
        <f t="shared" si="50"/>
        <v>0</v>
      </c>
      <c r="F276" s="1">
        <f t="shared" si="51"/>
        <v>881.36755876840652</v>
      </c>
      <c r="G276" s="1">
        <f t="shared" si="46"/>
        <v>287.78947121965911</v>
      </c>
      <c r="H276" s="1">
        <f t="shared" si="47"/>
        <v>593.57808754874736</v>
      </c>
      <c r="I276" s="1">
        <f t="shared" si="48"/>
        <v>0</v>
      </c>
      <c r="J276" s="7">
        <f t="shared" si="52"/>
        <v>117066.90354697996</v>
      </c>
      <c r="K276" s="1">
        <f t="shared" si="53"/>
        <v>116473.3254594312</v>
      </c>
      <c r="L276" s="2">
        <f t="shared" si="54"/>
        <v>171</v>
      </c>
    </row>
    <row r="277" spans="1:12" x14ac:dyDescent="0.25">
      <c r="A277" s="2">
        <f t="shared" si="49"/>
        <v>276</v>
      </c>
      <c r="B277" s="3">
        <f t="shared" si="44"/>
        <v>54302</v>
      </c>
      <c r="C277" s="4" cm="1">
        <f t="array" ref="C277">IF(A277&lt;=MesesFijo, TIN_Fijo, _xlfn.XLOOKUP(B277, IdxFecha, IdxValor, TIN_Fijo) + Diferencial)</f>
        <v>2.9500000000000002E-2</v>
      </c>
      <c r="D277" s="4">
        <f t="shared" si="45"/>
        <v>2.4583333333333336E-3</v>
      </c>
      <c r="E277" s="6" t="b">
        <f t="shared" si="50"/>
        <v>0</v>
      </c>
      <c r="F277" s="1">
        <f t="shared" si="51"/>
        <v>881.36755876840652</v>
      </c>
      <c r="G277" s="1">
        <f t="shared" si="46"/>
        <v>286.33025842110175</v>
      </c>
      <c r="H277" s="1">
        <f t="shared" si="47"/>
        <v>595.03730034730484</v>
      </c>
      <c r="I277" s="1">
        <f t="shared" si="48"/>
        <v>0</v>
      </c>
      <c r="J277" s="7">
        <f t="shared" si="52"/>
        <v>116473.3254594312</v>
      </c>
      <c r="K277" s="1">
        <f t="shared" si="53"/>
        <v>115878.2881590839</v>
      </c>
      <c r="L277" s="2">
        <f t="shared" si="54"/>
        <v>171</v>
      </c>
    </row>
    <row r="278" spans="1:12" x14ac:dyDescent="0.25">
      <c r="A278" s="2">
        <f t="shared" si="49"/>
        <v>277</v>
      </c>
      <c r="B278" s="3">
        <f t="shared" si="44"/>
        <v>54332</v>
      </c>
      <c r="C278" s="4" cm="1">
        <f t="array" ref="C278">IF(A278&lt;=MesesFijo, TIN_Fijo, _xlfn.XLOOKUP(B278, IdxFecha, IdxValor, TIN_Fijo) + Diferencial)</f>
        <v>2.9500000000000002E-2</v>
      </c>
      <c r="D278" s="4">
        <f t="shared" si="45"/>
        <v>2.4583333333333336E-3</v>
      </c>
      <c r="E278" s="6" t="b">
        <f t="shared" si="50"/>
        <v>1</v>
      </c>
      <c r="F278" s="1">
        <f t="shared" si="51"/>
        <v>876.86484047892202</v>
      </c>
      <c r="G278" s="1">
        <f t="shared" si="46"/>
        <v>284.8674583910813</v>
      </c>
      <c r="H278" s="1">
        <f t="shared" si="47"/>
        <v>591.99738208784072</v>
      </c>
      <c r="I278" s="1">
        <f t="shared" si="48"/>
        <v>0</v>
      </c>
      <c r="J278" s="7">
        <f t="shared" si="52"/>
        <v>115878.2881590839</v>
      </c>
      <c r="K278" s="1">
        <f t="shared" si="53"/>
        <v>115286.29077699606</v>
      </c>
      <c r="L278" s="2">
        <f t="shared" si="54"/>
        <v>160</v>
      </c>
    </row>
    <row r="279" spans="1:12" x14ac:dyDescent="0.25">
      <c r="A279" s="2">
        <f t="shared" si="49"/>
        <v>278</v>
      </c>
      <c r="B279" s="3">
        <f t="shared" si="44"/>
        <v>54363</v>
      </c>
      <c r="C279" s="4" cm="1">
        <f t="array" ref="C279">IF(A279&lt;=MesesFijo, TIN_Fijo, _xlfn.XLOOKUP(B279, IdxFecha, IdxValor, TIN_Fijo) + Diferencial)</f>
        <v>2.9500000000000002E-2</v>
      </c>
      <c r="D279" s="4">
        <f t="shared" si="45"/>
        <v>2.4583333333333336E-3</v>
      </c>
      <c r="E279" s="6" t="b">
        <f t="shared" si="50"/>
        <v>0</v>
      </c>
      <c r="F279" s="1">
        <f t="shared" si="51"/>
        <v>876.86484047892202</v>
      </c>
      <c r="G279" s="1">
        <f t="shared" si="46"/>
        <v>283.41213149344867</v>
      </c>
      <c r="H279" s="1">
        <f t="shared" si="47"/>
        <v>593.45270898547335</v>
      </c>
      <c r="I279" s="1">
        <f t="shared" si="48"/>
        <v>0</v>
      </c>
      <c r="J279" s="7">
        <f t="shared" si="52"/>
        <v>115286.29077699606</v>
      </c>
      <c r="K279" s="1">
        <f t="shared" si="53"/>
        <v>114692.83806801059</v>
      </c>
      <c r="L279" s="2">
        <f t="shared" si="54"/>
        <v>160</v>
      </c>
    </row>
    <row r="280" spans="1:12" x14ac:dyDescent="0.25">
      <c r="A280" s="2">
        <f t="shared" si="49"/>
        <v>279</v>
      </c>
      <c r="B280" s="3">
        <f t="shared" si="44"/>
        <v>54393</v>
      </c>
      <c r="C280" s="4" cm="1">
        <f t="array" ref="C280">IF(A280&lt;=MesesFijo, TIN_Fijo, _xlfn.XLOOKUP(B280, IdxFecha, IdxValor, TIN_Fijo) + Diferencial)</f>
        <v>2.9500000000000002E-2</v>
      </c>
      <c r="D280" s="4">
        <f t="shared" si="45"/>
        <v>2.4583333333333336E-3</v>
      </c>
      <c r="E280" s="6" t="b">
        <f t="shared" si="50"/>
        <v>0</v>
      </c>
      <c r="F280" s="1">
        <f t="shared" si="51"/>
        <v>876.86484047892202</v>
      </c>
      <c r="G280" s="1">
        <f t="shared" si="46"/>
        <v>281.95322691719275</v>
      </c>
      <c r="H280" s="1">
        <f t="shared" si="47"/>
        <v>594.91161356172927</v>
      </c>
      <c r="I280" s="1">
        <f t="shared" si="48"/>
        <v>0</v>
      </c>
      <c r="J280" s="7">
        <f t="shared" si="52"/>
        <v>114692.83806801059</v>
      </c>
      <c r="K280" s="1">
        <f t="shared" si="53"/>
        <v>114097.92645444887</v>
      </c>
      <c r="L280" s="2">
        <f t="shared" si="54"/>
        <v>160</v>
      </c>
    </row>
    <row r="281" spans="1:12" x14ac:dyDescent="0.25">
      <c r="A281" s="2">
        <f t="shared" si="49"/>
        <v>280</v>
      </c>
      <c r="B281" s="3">
        <f t="shared" si="44"/>
        <v>54424</v>
      </c>
      <c r="C281" s="4" cm="1">
        <f t="array" ref="C281">IF(A281&lt;=MesesFijo, TIN_Fijo, _xlfn.XLOOKUP(B281, IdxFecha, IdxValor, TIN_Fijo) + Diferencial)</f>
        <v>2.9500000000000002E-2</v>
      </c>
      <c r="D281" s="4">
        <f t="shared" si="45"/>
        <v>2.4583333333333336E-3</v>
      </c>
      <c r="E281" s="6" t="b">
        <f t="shared" si="50"/>
        <v>0</v>
      </c>
      <c r="F281" s="1">
        <f t="shared" si="51"/>
        <v>876.86484047892202</v>
      </c>
      <c r="G281" s="1">
        <f t="shared" si="46"/>
        <v>280.49073586718686</v>
      </c>
      <c r="H281" s="1">
        <f t="shared" si="47"/>
        <v>596.37410461173522</v>
      </c>
      <c r="I281" s="1">
        <f t="shared" si="48"/>
        <v>0</v>
      </c>
      <c r="J281" s="7">
        <f t="shared" si="52"/>
        <v>114097.92645444887</v>
      </c>
      <c r="K281" s="1">
        <f t="shared" si="53"/>
        <v>113501.55234983713</v>
      </c>
      <c r="L281" s="2">
        <f t="shared" si="54"/>
        <v>160</v>
      </c>
    </row>
    <row r="282" spans="1:12" x14ac:dyDescent="0.25">
      <c r="A282" s="2">
        <f t="shared" si="49"/>
        <v>281</v>
      </c>
      <c r="B282" s="3">
        <f t="shared" si="44"/>
        <v>54455</v>
      </c>
      <c r="C282" s="4" cm="1">
        <f t="array" ref="C282">IF(A282&lt;=MesesFijo, TIN_Fijo, _xlfn.XLOOKUP(B282, IdxFecha, IdxValor, TIN_Fijo) + Diferencial)</f>
        <v>2.9500000000000002E-2</v>
      </c>
      <c r="D282" s="4">
        <f t="shared" si="45"/>
        <v>2.4583333333333336E-3</v>
      </c>
      <c r="E282" s="6" t="b">
        <f t="shared" si="50"/>
        <v>0</v>
      </c>
      <c r="F282" s="1">
        <f t="shared" si="51"/>
        <v>876.86484047892202</v>
      </c>
      <c r="G282" s="1">
        <f t="shared" si="46"/>
        <v>279.02464952668299</v>
      </c>
      <c r="H282" s="1">
        <f t="shared" si="47"/>
        <v>597.84019095223903</v>
      </c>
      <c r="I282" s="1">
        <f t="shared" si="48"/>
        <v>0</v>
      </c>
      <c r="J282" s="7">
        <f t="shared" si="52"/>
        <v>113501.55234983713</v>
      </c>
      <c r="K282" s="1">
        <f t="shared" si="53"/>
        <v>112903.7121588849</v>
      </c>
      <c r="L282" s="2">
        <f t="shared" si="54"/>
        <v>160</v>
      </c>
    </row>
    <row r="283" spans="1:12" x14ac:dyDescent="0.25">
      <c r="A283" s="2">
        <f t="shared" si="49"/>
        <v>282</v>
      </c>
      <c r="B283" s="3">
        <f t="shared" si="44"/>
        <v>54483</v>
      </c>
      <c r="C283" s="4" cm="1">
        <f t="array" ref="C283">IF(A283&lt;=MesesFijo, TIN_Fijo, _xlfn.XLOOKUP(B283, IdxFecha, IdxValor, TIN_Fijo) + Diferencial)</f>
        <v>2.9500000000000002E-2</v>
      </c>
      <c r="D283" s="4">
        <f t="shared" si="45"/>
        <v>2.4583333333333336E-3</v>
      </c>
      <c r="E283" s="6" t="b">
        <f t="shared" si="50"/>
        <v>0</v>
      </c>
      <c r="F283" s="1">
        <f t="shared" si="51"/>
        <v>876.86484047892202</v>
      </c>
      <c r="G283" s="1">
        <f t="shared" si="46"/>
        <v>277.55495905725871</v>
      </c>
      <c r="H283" s="1">
        <f t="shared" si="47"/>
        <v>599.30988142166325</v>
      </c>
      <c r="I283" s="1">
        <f t="shared" si="48"/>
        <v>0</v>
      </c>
      <c r="J283" s="7">
        <f t="shared" si="52"/>
        <v>112903.7121588849</v>
      </c>
      <c r="K283" s="1">
        <f t="shared" si="53"/>
        <v>112304.40227746323</v>
      </c>
      <c r="L283" s="2">
        <f t="shared" si="54"/>
        <v>160</v>
      </c>
    </row>
    <row r="284" spans="1:12" x14ac:dyDescent="0.25">
      <c r="A284" s="2">
        <f t="shared" si="49"/>
        <v>283</v>
      </c>
      <c r="B284" s="3">
        <f t="shared" si="44"/>
        <v>54514</v>
      </c>
      <c r="C284" s="4" cm="1">
        <f t="array" ref="C284">IF(A284&lt;=MesesFijo, TIN_Fijo, _xlfn.XLOOKUP(B284, IdxFecha, IdxValor, TIN_Fijo) + Diferencial)</f>
        <v>2.9500000000000002E-2</v>
      </c>
      <c r="D284" s="4">
        <f t="shared" si="45"/>
        <v>2.4583333333333336E-3</v>
      </c>
      <c r="E284" s="6" t="b">
        <f t="shared" si="50"/>
        <v>0</v>
      </c>
      <c r="F284" s="1">
        <f t="shared" si="51"/>
        <v>876.86484047892202</v>
      </c>
      <c r="G284" s="1">
        <f t="shared" si="46"/>
        <v>276.0816555987638</v>
      </c>
      <c r="H284" s="1">
        <f t="shared" si="47"/>
        <v>600.78318488015816</v>
      </c>
      <c r="I284" s="1">
        <f t="shared" si="48"/>
        <v>0</v>
      </c>
      <c r="J284" s="7">
        <f t="shared" si="52"/>
        <v>112304.40227746323</v>
      </c>
      <c r="K284" s="1">
        <f t="shared" si="53"/>
        <v>111703.61909258307</v>
      </c>
      <c r="L284" s="2">
        <f t="shared" si="54"/>
        <v>160</v>
      </c>
    </row>
    <row r="285" spans="1:12" x14ac:dyDescent="0.25">
      <c r="A285" s="2">
        <f t="shared" si="49"/>
        <v>284</v>
      </c>
      <c r="B285" s="3">
        <f t="shared" si="44"/>
        <v>54544</v>
      </c>
      <c r="C285" s="4" cm="1">
        <f t="array" ref="C285">IF(A285&lt;=MesesFijo, TIN_Fijo, _xlfn.XLOOKUP(B285, IdxFecha, IdxValor, TIN_Fijo) + Diferencial)</f>
        <v>2.9500000000000002E-2</v>
      </c>
      <c r="D285" s="4">
        <f t="shared" si="45"/>
        <v>2.4583333333333336E-3</v>
      </c>
      <c r="E285" s="6" t="b">
        <f t="shared" si="50"/>
        <v>0</v>
      </c>
      <c r="F285" s="1">
        <f t="shared" si="51"/>
        <v>876.86484047892202</v>
      </c>
      <c r="G285" s="1">
        <f t="shared" si="46"/>
        <v>274.60473026926678</v>
      </c>
      <c r="H285" s="1">
        <f t="shared" si="47"/>
        <v>602.26011020965529</v>
      </c>
      <c r="I285" s="1">
        <f t="shared" si="48"/>
        <v>0</v>
      </c>
      <c r="J285" s="7">
        <f t="shared" si="52"/>
        <v>111703.61909258307</v>
      </c>
      <c r="K285" s="1">
        <f t="shared" si="53"/>
        <v>111101.35898237342</v>
      </c>
      <c r="L285" s="2">
        <f t="shared" si="54"/>
        <v>160</v>
      </c>
    </row>
    <row r="286" spans="1:12" x14ac:dyDescent="0.25">
      <c r="A286" s="2">
        <f t="shared" si="49"/>
        <v>285</v>
      </c>
      <c r="B286" s="3">
        <f t="shared" si="44"/>
        <v>54575</v>
      </c>
      <c r="C286" s="4" cm="1">
        <f t="array" ref="C286">IF(A286&lt;=MesesFijo, TIN_Fijo, _xlfn.XLOOKUP(B286, IdxFecha, IdxValor, TIN_Fijo) + Diferencial)</f>
        <v>2.9500000000000002E-2</v>
      </c>
      <c r="D286" s="4">
        <f t="shared" si="45"/>
        <v>2.4583333333333336E-3</v>
      </c>
      <c r="E286" s="6" t="b">
        <f t="shared" si="50"/>
        <v>0</v>
      </c>
      <c r="F286" s="1">
        <f t="shared" si="51"/>
        <v>876.86484047892202</v>
      </c>
      <c r="G286" s="1">
        <f t="shared" si="46"/>
        <v>273.12417416500136</v>
      </c>
      <c r="H286" s="1">
        <f t="shared" si="47"/>
        <v>603.74066631392066</v>
      </c>
      <c r="I286" s="1">
        <f t="shared" si="48"/>
        <v>0</v>
      </c>
      <c r="J286" s="7">
        <f t="shared" si="52"/>
        <v>111101.35898237342</v>
      </c>
      <c r="K286" s="1">
        <f t="shared" si="53"/>
        <v>110497.6183160595</v>
      </c>
      <c r="L286" s="2">
        <f t="shared" si="54"/>
        <v>160</v>
      </c>
    </row>
    <row r="287" spans="1:12" x14ac:dyDescent="0.25">
      <c r="A287" s="2">
        <f t="shared" si="49"/>
        <v>286</v>
      </c>
      <c r="B287" s="3">
        <f t="shared" si="44"/>
        <v>54605</v>
      </c>
      <c r="C287" s="4" cm="1">
        <f t="array" ref="C287">IF(A287&lt;=MesesFijo, TIN_Fijo, _xlfn.XLOOKUP(B287, IdxFecha, IdxValor, TIN_Fijo) + Diferencial)</f>
        <v>2.9500000000000002E-2</v>
      </c>
      <c r="D287" s="4">
        <f t="shared" si="45"/>
        <v>2.4583333333333336E-3</v>
      </c>
      <c r="E287" s="6" t="b">
        <f t="shared" si="50"/>
        <v>0</v>
      </c>
      <c r="F287" s="1">
        <f t="shared" si="51"/>
        <v>876.86484047892202</v>
      </c>
      <c r="G287" s="1">
        <f t="shared" si="46"/>
        <v>271.63997836031297</v>
      </c>
      <c r="H287" s="1">
        <f t="shared" si="47"/>
        <v>605.22486211860905</v>
      </c>
      <c r="I287" s="1">
        <f t="shared" si="48"/>
        <v>0</v>
      </c>
      <c r="J287" s="7">
        <f t="shared" si="52"/>
        <v>110497.6183160595</v>
      </c>
      <c r="K287" s="1">
        <f t="shared" si="53"/>
        <v>109892.39345394088</v>
      </c>
      <c r="L287" s="2">
        <f t="shared" si="54"/>
        <v>160</v>
      </c>
    </row>
    <row r="288" spans="1:12" x14ac:dyDescent="0.25">
      <c r="A288" s="2">
        <f t="shared" si="49"/>
        <v>287</v>
      </c>
      <c r="B288" s="3">
        <f t="shared" si="44"/>
        <v>54636</v>
      </c>
      <c r="C288" s="4" cm="1">
        <f t="array" ref="C288">IF(A288&lt;=MesesFijo, TIN_Fijo, _xlfn.XLOOKUP(B288, IdxFecha, IdxValor, TIN_Fijo) + Diferencial)</f>
        <v>2.9500000000000002E-2</v>
      </c>
      <c r="D288" s="4">
        <f t="shared" si="45"/>
        <v>2.4583333333333336E-3</v>
      </c>
      <c r="E288" s="6" t="b">
        <f t="shared" si="50"/>
        <v>0</v>
      </c>
      <c r="F288" s="1">
        <f t="shared" si="51"/>
        <v>876.86484047892202</v>
      </c>
      <c r="G288" s="1">
        <f t="shared" si="46"/>
        <v>270.15213390760471</v>
      </c>
      <c r="H288" s="1">
        <f t="shared" si="47"/>
        <v>606.71270657131731</v>
      </c>
      <c r="I288" s="1">
        <f t="shared" si="48"/>
        <v>0</v>
      </c>
      <c r="J288" s="7">
        <f t="shared" si="52"/>
        <v>109892.39345394088</v>
      </c>
      <c r="K288" s="1">
        <f t="shared" si="53"/>
        <v>109285.68074736957</v>
      </c>
      <c r="L288" s="2">
        <f t="shared" si="54"/>
        <v>160</v>
      </c>
    </row>
    <row r="289" spans="1:12" x14ac:dyDescent="0.25">
      <c r="A289" s="2">
        <f t="shared" si="49"/>
        <v>288</v>
      </c>
      <c r="B289" s="3">
        <f t="shared" si="44"/>
        <v>54667</v>
      </c>
      <c r="C289" s="4" cm="1">
        <f t="array" ref="C289">IF(A289&lt;=MesesFijo, TIN_Fijo, _xlfn.XLOOKUP(B289, IdxFecha, IdxValor, TIN_Fijo) + Diferencial)</f>
        <v>2.9500000000000002E-2</v>
      </c>
      <c r="D289" s="4">
        <f t="shared" si="45"/>
        <v>2.4583333333333336E-3</v>
      </c>
      <c r="E289" s="6" t="b">
        <f t="shared" si="50"/>
        <v>0</v>
      </c>
      <c r="F289" s="1">
        <f t="shared" si="51"/>
        <v>876.86484047892202</v>
      </c>
      <c r="G289" s="1">
        <f t="shared" si="46"/>
        <v>268.66063183728357</v>
      </c>
      <c r="H289" s="1">
        <f t="shared" si="47"/>
        <v>608.20420864163839</v>
      </c>
      <c r="I289" s="1">
        <f t="shared" si="48"/>
        <v>0</v>
      </c>
      <c r="J289" s="7">
        <f t="shared" si="52"/>
        <v>109285.68074736957</v>
      </c>
      <c r="K289" s="1">
        <f t="shared" si="53"/>
        <v>108677.47653872793</v>
      </c>
      <c r="L289" s="2">
        <f t="shared" si="54"/>
        <v>160</v>
      </c>
    </row>
    <row r="290" spans="1:12" x14ac:dyDescent="0.25">
      <c r="A290" s="2">
        <f t="shared" si="49"/>
        <v>289</v>
      </c>
      <c r="B290" s="3">
        <f t="shared" si="44"/>
        <v>54697</v>
      </c>
      <c r="C290" s="4" cm="1">
        <f t="array" ref="C290">IF(A290&lt;=MesesFijo, TIN_Fijo, _xlfn.XLOOKUP(B290, IdxFecha, IdxValor, TIN_Fijo) + Diferencial)</f>
        <v>2.9500000000000002E-2</v>
      </c>
      <c r="D290" s="4">
        <f t="shared" si="45"/>
        <v>2.4583333333333336E-3</v>
      </c>
      <c r="E290" s="6" t="b">
        <f t="shared" si="50"/>
        <v>1</v>
      </c>
      <c r="F290" s="1">
        <f t="shared" si="51"/>
        <v>871.98485178560009</v>
      </c>
      <c r="G290" s="1">
        <f t="shared" si="46"/>
        <v>267.1654631577062</v>
      </c>
      <c r="H290" s="1">
        <f t="shared" si="47"/>
        <v>604.81938862789389</v>
      </c>
      <c r="I290" s="1">
        <f t="shared" si="48"/>
        <v>0</v>
      </c>
      <c r="J290" s="7">
        <f t="shared" si="52"/>
        <v>108677.47653872793</v>
      </c>
      <c r="K290" s="1">
        <f t="shared" si="53"/>
        <v>108072.65715010004</v>
      </c>
      <c r="L290" s="2">
        <f t="shared" si="54"/>
        <v>149</v>
      </c>
    </row>
    <row r="291" spans="1:12" x14ac:dyDescent="0.25">
      <c r="A291" s="2">
        <f t="shared" si="49"/>
        <v>290</v>
      </c>
      <c r="B291" s="3">
        <f t="shared" si="44"/>
        <v>54728</v>
      </c>
      <c r="C291" s="4" cm="1">
        <f t="array" ref="C291">IF(A291&lt;=MesesFijo, TIN_Fijo, _xlfn.XLOOKUP(B291, IdxFecha, IdxValor, TIN_Fijo) + Diferencial)</f>
        <v>2.9500000000000002E-2</v>
      </c>
      <c r="D291" s="4">
        <f t="shared" si="45"/>
        <v>2.4583333333333336E-3</v>
      </c>
      <c r="E291" s="6" t="b">
        <f t="shared" si="50"/>
        <v>0</v>
      </c>
      <c r="F291" s="1">
        <f t="shared" si="51"/>
        <v>871.98485178560009</v>
      </c>
      <c r="G291" s="1">
        <f t="shared" si="46"/>
        <v>265.67861549399595</v>
      </c>
      <c r="H291" s="1">
        <f t="shared" si="47"/>
        <v>606.30623629160414</v>
      </c>
      <c r="I291" s="1">
        <f t="shared" si="48"/>
        <v>0</v>
      </c>
      <c r="J291" s="7">
        <f t="shared" si="52"/>
        <v>108072.65715010004</v>
      </c>
      <c r="K291" s="1">
        <f t="shared" si="53"/>
        <v>107466.35091380843</v>
      </c>
      <c r="L291" s="2">
        <f t="shared" si="54"/>
        <v>149</v>
      </c>
    </row>
    <row r="292" spans="1:12" x14ac:dyDescent="0.25">
      <c r="A292" s="2">
        <f t="shared" si="49"/>
        <v>291</v>
      </c>
      <c r="B292" s="3">
        <f t="shared" si="44"/>
        <v>54758</v>
      </c>
      <c r="C292" s="4" cm="1">
        <f t="array" ref="C292">IF(A292&lt;=MesesFijo, TIN_Fijo, _xlfn.XLOOKUP(B292, IdxFecha, IdxValor, TIN_Fijo) + Diferencial)</f>
        <v>2.9500000000000002E-2</v>
      </c>
      <c r="D292" s="4">
        <f t="shared" si="45"/>
        <v>2.4583333333333336E-3</v>
      </c>
      <c r="E292" s="6" t="b">
        <f t="shared" si="50"/>
        <v>0</v>
      </c>
      <c r="F292" s="1">
        <f t="shared" si="51"/>
        <v>871.98485178560009</v>
      </c>
      <c r="G292" s="1">
        <f t="shared" si="46"/>
        <v>264.18811266311241</v>
      </c>
      <c r="H292" s="1">
        <f t="shared" si="47"/>
        <v>607.79673912248768</v>
      </c>
      <c r="I292" s="1">
        <f t="shared" si="48"/>
        <v>0</v>
      </c>
      <c r="J292" s="7">
        <f t="shared" si="52"/>
        <v>107466.35091380843</v>
      </c>
      <c r="K292" s="1">
        <f t="shared" si="53"/>
        <v>106858.55417468595</v>
      </c>
      <c r="L292" s="2">
        <f t="shared" si="54"/>
        <v>149</v>
      </c>
    </row>
    <row r="293" spans="1:12" x14ac:dyDescent="0.25">
      <c r="A293" s="2">
        <f t="shared" si="49"/>
        <v>292</v>
      </c>
      <c r="B293" s="3">
        <f t="shared" si="44"/>
        <v>54789</v>
      </c>
      <c r="C293" s="4" cm="1">
        <f t="array" ref="C293">IF(A293&lt;=MesesFijo, TIN_Fijo, _xlfn.XLOOKUP(B293, IdxFecha, IdxValor, TIN_Fijo) + Diferencial)</f>
        <v>2.9500000000000002E-2</v>
      </c>
      <c r="D293" s="4">
        <f t="shared" si="45"/>
        <v>2.4583333333333336E-3</v>
      </c>
      <c r="E293" s="6" t="b">
        <f t="shared" si="50"/>
        <v>0</v>
      </c>
      <c r="F293" s="1">
        <f t="shared" si="51"/>
        <v>871.98485178560009</v>
      </c>
      <c r="G293" s="1">
        <f t="shared" si="46"/>
        <v>262.69394567943635</v>
      </c>
      <c r="H293" s="1">
        <f t="shared" si="47"/>
        <v>609.29090610616367</v>
      </c>
      <c r="I293" s="1">
        <f t="shared" si="48"/>
        <v>0</v>
      </c>
      <c r="J293" s="7">
        <f t="shared" si="52"/>
        <v>106858.55417468595</v>
      </c>
      <c r="K293" s="1">
        <f t="shared" si="53"/>
        <v>106249.26326857979</v>
      </c>
      <c r="L293" s="2">
        <f t="shared" si="54"/>
        <v>149</v>
      </c>
    </row>
    <row r="294" spans="1:12" x14ac:dyDescent="0.25">
      <c r="A294" s="2">
        <f t="shared" si="49"/>
        <v>293</v>
      </c>
      <c r="B294" s="3">
        <f t="shared" si="44"/>
        <v>54820</v>
      </c>
      <c r="C294" s="4" cm="1">
        <f t="array" ref="C294">IF(A294&lt;=MesesFijo, TIN_Fijo, _xlfn.XLOOKUP(B294, IdxFecha, IdxValor, TIN_Fijo) + Diferencial)</f>
        <v>2.9500000000000002E-2</v>
      </c>
      <c r="D294" s="4">
        <f t="shared" si="45"/>
        <v>2.4583333333333336E-3</v>
      </c>
      <c r="E294" s="6" t="b">
        <f t="shared" si="50"/>
        <v>0</v>
      </c>
      <c r="F294" s="1">
        <f t="shared" si="51"/>
        <v>871.98485178560009</v>
      </c>
      <c r="G294" s="1">
        <f t="shared" si="46"/>
        <v>261.19610553525865</v>
      </c>
      <c r="H294" s="1">
        <f t="shared" si="47"/>
        <v>610.78874625034143</v>
      </c>
      <c r="I294" s="1">
        <f t="shared" si="48"/>
        <v>0</v>
      </c>
      <c r="J294" s="7">
        <f t="shared" si="52"/>
        <v>106249.26326857979</v>
      </c>
      <c r="K294" s="1">
        <f t="shared" si="53"/>
        <v>105638.47452232944</v>
      </c>
      <c r="L294" s="2">
        <f t="shared" si="54"/>
        <v>149</v>
      </c>
    </row>
    <row r="295" spans="1:12" x14ac:dyDescent="0.25">
      <c r="A295" s="2">
        <f t="shared" si="49"/>
        <v>294</v>
      </c>
      <c r="B295" s="3">
        <f t="shared" si="44"/>
        <v>54848</v>
      </c>
      <c r="C295" s="4" cm="1">
        <f t="array" ref="C295">IF(A295&lt;=MesesFijo, TIN_Fijo, _xlfn.XLOOKUP(B295, IdxFecha, IdxValor, TIN_Fijo) + Diferencial)</f>
        <v>2.9500000000000002E-2</v>
      </c>
      <c r="D295" s="4">
        <f t="shared" si="45"/>
        <v>2.4583333333333336E-3</v>
      </c>
      <c r="E295" s="6" t="b">
        <f t="shared" si="50"/>
        <v>0</v>
      </c>
      <c r="F295" s="1">
        <f t="shared" si="51"/>
        <v>871.98485178560009</v>
      </c>
      <c r="G295" s="1">
        <f t="shared" si="46"/>
        <v>259.69458320072658</v>
      </c>
      <c r="H295" s="1">
        <f t="shared" si="47"/>
        <v>612.2902685848735</v>
      </c>
      <c r="I295" s="1">
        <f t="shared" si="48"/>
        <v>0</v>
      </c>
      <c r="J295" s="7">
        <f t="shared" si="52"/>
        <v>105638.47452232944</v>
      </c>
      <c r="K295" s="1">
        <f t="shared" si="53"/>
        <v>105026.18425374458</v>
      </c>
      <c r="L295" s="2">
        <f t="shared" si="54"/>
        <v>149</v>
      </c>
    </row>
    <row r="296" spans="1:12" x14ac:dyDescent="0.25">
      <c r="A296" s="2">
        <f t="shared" si="49"/>
        <v>295</v>
      </c>
      <c r="B296" s="3">
        <f t="shared" si="44"/>
        <v>54879</v>
      </c>
      <c r="C296" s="4" cm="1">
        <f t="array" ref="C296">IF(A296&lt;=MesesFijo, TIN_Fijo, _xlfn.XLOOKUP(B296, IdxFecha, IdxValor, TIN_Fijo) + Diferencial)</f>
        <v>2.9500000000000002E-2</v>
      </c>
      <c r="D296" s="4">
        <f t="shared" si="45"/>
        <v>2.4583333333333336E-3</v>
      </c>
      <c r="E296" s="6" t="b">
        <f t="shared" si="50"/>
        <v>0</v>
      </c>
      <c r="F296" s="1">
        <f t="shared" si="51"/>
        <v>871.98485178560009</v>
      </c>
      <c r="G296" s="1">
        <f t="shared" si="46"/>
        <v>258.18936962378876</v>
      </c>
      <c r="H296" s="1">
        <f t="shared" si="47"/>
        <v>613.79548216181138</v>
      </c>
      <c r="I296" s="1">
        <f t="shared" si="48"/>
        <v>0</v>
      </c>
      <c r="J296" s="7">
        <f t="shared" si="52"/>
        <v>105026.18425374458</v>
      </c>
      <c r="K296" s="1">
        <f t="shared" si="53"/>
        <v>104412.38877158277</v>
      </c>
      <c r="L296" s="2">
        <f t="shared" si="54"/>
        <v>149</v>
      </c>
    </row>
    <row r="297" spans="1:12" x14ac:dyDescent="0.25">
      <c r="A297" s="2">
        <f t="shared" si="49"/>
        <v>296</v>
      </c>
      <c r="B297" s="3">
        <f t="shared" si="44"/>
        <v>54909</v>
      </c>
      <c r="C297" s="4" cm="1">
        <f t="array" ref="C297">IF(A297&lt;=MesesFijo, TIN_Fijo, _xlfn.XLOOKUP(B297, IdxFecha, IdxValor, TIN_Fijo) + Diferencial)</f>
        <v>2.9500000000000002E-2</v>
      </c>
      <c r="D297" s="4">
        <f t="shared" si="45"/>
        <v>2.4583333333333336E-3</v>
      </c>
      <c r="E297" s="6" t="b">
        <f t="shared" si="50"/>
        <v>0</v>
      </c>
      <c r="F297" s="1">
        <f t="shared" si="51"/>
        <v>871.98485178560009</v>
      </c>
      <c r="G297" s="1">
        <f t="shared" si="46"/>
        <v>256.68045573014103</v>
      </c>
      <c r="H297" s="1">
        <f t="shared" si="47"/>
        <v>615.30439605545905</v>
      </c>
      <c r="I297" s="1">
        <f t="shared" si="48"/>
        <v>0</v>
      </c>
      <c r="J297" s="7">
        <f t="shared" si="52"/>
        <v>104412.38877158277</v>
      </c>
      <c r="K297" s="1">
        <f t="shared" si="53"/>
        <v>103797.08437552731</v>
      </c>
      <c r="L297" s="2">
        <f t="shared" si="54"/>
        <v>149</v>
      </c>
    </row>
    <row r="298" spans="1:12" x14ac:dyDescent="0.25">
      <c r="A298" s="2">
        <f t="shared" si="49"/>
        <v>297</v>
      </c>
      <c r="B298" s="3">
        <f t="shared" si="44"/>
        <v>54940</v>
      </c>
      <c r="C298" s="4" cm="1">
        <f t="array" ref="C298">IF(A298&lt;=MesesFijo, TIN_Fijo, _xlfn.XLOOKUP(B298, IdxFecha, IdxValor, TIN_Fijo) + Diferencial)</f>
        <v>2.9500000000000002E-2</v>
      </c>
      <c r="D298" s="4">
        <f t="shared" si="45"/>
        <v>2.4583333333333336E-3</v>
      </c>
      <c r="E298" s="6" t="b">
        <f t="shared" si="50"/>
        <v>0</v>
      </c>
      <c r="F298" s="1">
        <f t="shared" si="51"/>
        <v>871.98485178560009</v>
      </c>
      <c r="G298" s="1">
        <f t="shared" si="46"/>
        <v>255.16783242317132</v>
      </c>
      <c r="H298" s="1">
        <f t="shared" si="47"/>
        <v>616.81701936242871</v>
      </c>
      <c r="I298" s="1">
        <f t="shared" si="48"/>
        <v>0</v>
      </c>
      <c r="J298" s="7">
        <f t="shared" si="52"/>
        <v>103797.08437552731</v>
      </c>
      <c r="K298" s="1">
        <f t="shared" si="53"/>
        <v>103180.26735616488</v>
      </c>
      <c r="L298" s="2">
        <f t="shared" si="54"/>
        <v>149</v>
      </c>
    </row>
    <row r="299" spans="1:12" x14ac:dyDescent="0.25">
      <c r="A299" s="2">
        <f t="shared" si="49"/>
        <v>298</v>
      </c>
      <c r="B299" s="3">
        <f t="shared" si="44"/>
        <v>54970</v>
      </c>
      <c r="C299" s="4" cm="1">
        <f t="array" ref="C299">IF(A299&lt;=MesesFijo, TIN_Fijo, _xlfn.XLOOKUP(B299, IdxFecha, IdxValor, TIN_Fijo) + Diferencial)</f>
        <v>2.9500000000000002E-2</v>
      </c>
      <c r="D299" s="4">
        <f t="shared" si="45"/>
        <v>2.4583333333333336E-3</v>
      </c>
      <c r="E299" s="6" t="b">
        <f t="shared" si="50"/>
        <v>0</v>
      </c>
      <c r="F299" s="1">
        <f t="shared" si="51"/>
        <v>871.98485178560009</v>
      </c>
      <c r="G299" s="1">
        <f t="shared" si="46"/>
        <v>253.65149058390537</v>
      </c>
      <c r="H299" s="1">
        <f t="shared" si="47"/>
        <v>618.33336120169474</v>
      </c>
      <c r="I299" s="1">
        <f t="shared" si="48"/>
        <v>0</v>
      </c>
      <c r="J299" s="7">
        <f t="shared" si="52"/>
        <v>103180.26735616488</v>
      </c>
      <c r="K299" s="1">
        <f t="shared" si="53"/>
        <v>102561.93399496318</v>
      </c>
      <c r="L299" s="2">
        <f t="shared" si="54"/>
        <v>149</v>
      </c>
    </row>
    <row r="300" spans="1:12" x14ac:dyDescent="0.25">
      <c r="A300" s="2">
        <f t="shared" si="49"/>
        <v>299</v>
      </c>
      <c r="B300" s="3">
        <f t="shared" si="44"/>
        <v>55001</v>
      </c>
      <c r="C300" s="4" cm="1">
        <f t="array" ref="C300">IF(A300&lt;=MesesFijo, TIN_Fijo, _xlfn.XLOOKUP(B300, IdxFecha, IdxValor, TIN_Fijo) + Diferencial)</f>
        <v>2.9500000000000002E-2</v>
      </c>
      <c r="D300" s="4">
        <f t="shared" si="45"/>
        <v>2.4583333333333336E-3</v>
      </c>
      <c r="E300" s="6" t="b">
        <f t="shared" si="50"/>
        <v>0</v>
      </c>
      <c r="F300" s="1">
        <f t="shared" si="51"/>
        <v>871.98485178560009</v>
      </c>
      <c r="G300" s="1">
        <f t="shared" si="46"/>
        <v>252.13142107095118</v>
      </c>
      <c r="H300" s="1">
        <f t="shared" si="47"/>
        <v>619.85343071464888</v>
      </c>
      <c r="I300" s="1">
        <f t="shared" si="48"/>
        <v>0</v>
      </c>
      <c r="J300" s="7">
        <f t="shared" si="52"/>
        <v>102561.93399496318</v>
      </c>
      <c r="K300" s="1">
        <f t="shared" si="53"/>
        <v>101942.08056424854</v>
      </c>
      <c r="L300" s="2">
        <f t="shared" si="54"/>
        <v>149</v>
      </c>
    </row>
    <row r="301" spans="1:12" x14ac:dyDescent="0.25">
      <c r="A301" s="2">
        <f t="shared" si="49"/>
        <v>300</v>
      </c>
      <c r="B301" s="3">
        <f t="shared" si="44"/>
        <v>55032</v>
      </c>
      <c r="C301" s="4" cm="1">
        <f t="array" ref="C301">IF(A301&lt;=MesesFijo, TIN_Fijo, _xlfn.XLOOKUP(B301, IdxFecha, IdxValor, TIN_Fijo) + Diferencial)</f>
        <v>2.9500000000000002E-2</v>
      </c>
      <c r="D301" s="4">
        <f t="shared" si="45"/>
        <v>2.4583333333333336E-3</v>
      </c>
      <c r="E301" s="6" t="b">
        <f t="shared" si="50"/>
        <v>0</v>
      </c>
      <c r="F301" s="1">
        <f t="shared" si="51"/>
        <v>871.98485178560009</v>
      </c>
      <c r="G301" s="1">
        <f t="shared" si="46"/>
        <v>250.60761472044436</v>
      </c>
      <c r="H301" s="1">
        <f t="shared" si="47"/>
        <v>621.37723706515567</v>
      </c>
      <c r="I301" s="1">
        <f t="shared" si="48"/>
        <v>0</v>
      </c>
      <c r="J301" s="7">
        <f t="shared" si="52"/>
        <v>101942.08056424854</v>
      </c>
      <c r="K301" s="1">
        <f t="shared" si="53"/>
        <v>101320.70332718338</v>
      </c>
      <c r="L301" s="2">
        <f t="shared" si="54"/>
        <v>149</v>
      </c>
    </row>
    <row r="302" spans="1:12" x14ac:dyDescent="0.25">
      <c r="A302" s="2">
        <f t="shared" si="49"/>
        <v>301</v>
      </c>
      <c r="B302" s="3">
        <f t="shared" si="44"/>
        <v>55062</v>
      </c>
      <c r="C302" s="4" cm="1">
        <f t="array" ref="C302">IF(A302&lt;=MesesFijo, TIN_Fijo, _xlfn.XLOOKUP(B302, IdxFecha, IdxValor, TIN_Fijo) + Diferencial)</f>
        <v>2.9500000000000002E-2</v>
      </c>
      <c r="D302" s="4">
        <f t="shared" si="45"/>
        <v>2.4583333333333336E-3</v>
      </c>
      <c r="E302" s="6" t="b">
        <f t="shared" si="50"/>
        <v>1</v>
      </c>
      <c r="F302" s="1">
        <f t="shared" si="51"/>
        <v>866.66975977486061</v>
      </c>
      <c r="G302" s="1">
        <f t="shared" si="46"/>
        <v>249.0800623459925</v>
      </c>
      <c r="H302" s="1">
        <f t="shared" si="47"/>
        <v>617.58969742886813</v>
      </c>
      <c r="I302" s="1">
        <f t="shared" si="48"/>
        <v>0</v>
      </c>
      <c r="J302" s="7">
        <f t="shared" si="52"/>
        <v>101320.70332718338</v>
      </c>
      <c r="K302" s="1">
        <f t="shared" si="53"/>
        <v>100703.11362975452</v>
      </c>
      <c r="L302" s="2">
        <f t="shared" si="54"/>
        <v>138</v>
      </c>
    </row>
    <row r="303" spans="1:12" x14ac:dyDescent="0.25">
      <c r="A303" s="2">
        <f t="shared" si="49"/>
        <v>302</v>
      </c>
      <c r="B303" s="3">
        <f t="shared" si="44"/>
        <v>55093</v>
      </c>
      <c r="C303" s="4" cm="1">
        <f t="array" ref="C303">IF(A303&lt;=MesesFijo, TIN_Fijo, _xlfn.XLOOKUP(B303, IdxFecha, IdxValor, TIN_Fijo) + Diferencial)</f>
        <v>2.9500000000000002E-2</v>
      </c>
      <c r="D303" s="4">
        <f t="shared" si="45"/>
        <v>2.4583333333333336E-3</v>
      </c>
      <c r="E303" s="6" t="b">
        <f t="shared" si="50"/>
        <v>0</v>
      </c>
      <c r="F303" s="1">
        <f t="shared" si="51"/>
        <v>866.66975977486061</v>
      </c>
      <c r="G303" s="1">
        <f t="shared" si="46"/>
        <v>247.56182100647987</v>
      </c>
      <c r="H303" s="1">
        <f t="shared" si="47"/>
        <v>619.10793876838079</v>
      </c>
      <c r="I303" s="1">
        <f t="shared" si="48"/>
        <v>0</v>
      </c>
      <c r="J303" s="7">
        <f t="shared" si="52"/>
        <v>100703.11362975452</v>
      </c>
      <c r="K303" s="1">
        <f t="shared" si="53"/>
        <v>100084.00569098613</v>
      </c>
      <c r="L303" s="2">
        <f t="shared" si="54"/>
        <v>138</v>
      </c>
    </row>
    <row r="304" spans="1:12" x14ac:dyDescent="0.25">
      <c r="A304" s="2">
        <f t="shared" si="49"/>
        <v>303</v>
      </c>
      <c r="B304" s="3">
        <f t="shared" si="44"/>
        <v>55123</v>
      </c>
      <c r="C304" s="4" cm="1">
        <f t="array" ref="C304">IF(A304&lt;=MesesFijo, TIN_Fijo, _xlfn.XLOOKUP(B304, IdxFecha, IdxValor, TIN_Fijo) + Diferencial)</f>
        <v>2.9500000000000002E-2</v>
      </c>
      <c r="D304" s="4">
        <f t="shared" si="45"/>
        <v>2.4583333333333336E-3</v>
      </c>
      <c r="E304" s="6" t="b">
        <f t="shared" si="50"/>
        <v>0</v>
      </c>
      <c r="F304" s="1">
        <f t="shared" si="51"/>
        <v>866.66975977486061</v>
      </c>
      <c r="G304" s="1">
        <f t="shared" si="46"/>
        <v>246.03984732367428</v>
      </c>
      <c r="H304" s="1">
        <f t="shared" si="47"/>
        <v>620.62991245118633</v>
      </c>
      <c r="I304" s="1">
        <f t="shared" si="48"/>
        <v>0</v>
      </c>
      <c r="J304" s="7">
        <f t="shared" si="52"/>
        <v>100084.00569098613</v>
      </c>
      <c r="K304" s="1">
        <f t="shared" si="53"/>
        <v>99463.375778534944</v>
      </c>
      <c r="L304" s="2">
        <f t="shared" si="54"/>
        <v>138</v>
      </c>
    </row>
    <row r="305" spans="1:12" x14ac:dyDescent="0.25">
      <c r="A305" s="2">
        <f t="shared" si="49"/>
        <v>304</v>
      </c>
      <c r="B305" s="3">
        <f t="shared" si="44"/>
        <v>55154</v>
      </c>
      <c r="C305" s="4" cm="1">
        <f t="array" ref="C305">IF(A305&lt;=MesesFijo, TIN_Fijo, _xlfn.XLOOKUP(B305, IdxFecha, IdxValor, TIN_Fijo) + Diferencial)</f>
        <v>2.9500000000000002E-2</v>
      </c>
      <c r="D305" s="4">
        <f t="shared" si="45"/>
        <v>2.4583333333333336E-3</v>
      </c>
      <c r="E305" s="6" t="b">
        <f t="shared" si="50"/>
        <v>0</v>
      </c>
      <c r="F305" s="1">
        <f t="shared" si="51"/>
        <v>866.66975977486061</v>
      </c>
      <c r="G305" s="1">
        <f t="shared" si="46"/>
        <v>244.51413212223176</v>
      </c>
      <c r="H305" s="1">
        <f t="shared" si="47"/>
        <v>622.15562765262882</v>
      </c>
      <c r="I305" s="1">
        <f t="shared" si="48"/>
        <v>0</v>
      </c>
      <c r="J305" s="7">
        <f t="shared" si="52"/>
        <v>99463.375778534944</v>
      </c>
      <c r="K305" s="1">
        <f t="shared" si="53"/>
        <v>98841.22015088232</v>
      </c>
      <c r="L305" s="2">
        <f t="shared" si="54"/>
        <v>138</v>
      </c>
    </row>
    <row r="306" spans="1:12" x14ac:dyDescent="0.25">
      <c r="A306" s="2">
        <f t="shared" si="49"/>
        <v>305</v>
      </c>
      <c r="B306" s="3">
        <f t="shared" si="44"/>
        <v>55185</v>
      </c>
      <c r="C306" s="4" cm="1">
        <f t="array" ref="C306">IF(A306&lt;=MesesFijo, TIN_Fijo, _xlfn.XLOOKUP(B306, IdxFecha, IdxValor, TIN_Fijo) + Diferencial)</f>
        <v>2.9500000000000002E-2</v>
      </c>
      <c r="D306" s="4">
        <f t="shared" si="45"/>
        <v>2.4583333333333336E-3</v>
      </c>
      <c r="E306" s="6" t="b">
        <f t="shared" si="50"/>
        <v>0</v>
      </c>
      <c r="F306" s="1">
        <f t="shared" si="51"/>
        <v>866.66975977486061</v>
      </c>
      <c r="G306" s="1">
        <f t="shared" si="46"/>
        <v>242.98466620425239</v>
      </c>
      <c r="H306" s="1">
        <f t="shared" si="47"/>
        <v>623.68509357060816</v>
      </c>
      <c r="I306" s="1">
        <f t="shared" si="48"/>
        <v>0</v>
      </c>
      <c r="J306" s="7">
        <f t="shared" si="52"/>
        <v>98841.22015088232</v>
      </c>
      <c r="K306" s="1">
        <f t="shared" si="53"/>
        <v>98217.535057311718</v>
      </c>
      <c r="L306" s="2">
        <f t="shared" si="54"/>
        <v>138</v>
      </c>
    </row>
    <row r="307" spans="1:12" x14ac:dyDescent="0.25">
      <c r="A307" s="2">
        <f t="shared" si="49"/>
        <v>306</v>
      </c>
      <c r="B307" s="3">
        <f t="shared" si="44"/>
        <v>55213</v>
      </c>
      <c r="C307" s="4" cm="1">
        <f t="array" ref="C307">IF(A307&lt;=MesesFijo, TIN_Fijo, _xlfn.XLOOKUP(B307, IdxFecha, IdxValor, TIN_Fijo) + Diferencial)</f>
        <v>2.9500000000000002E-2</v>
      </c>
      <c r="D307" s="4">
        <f t="shared" si="45"/>
        <v>2.4583333333333336E-3</v>
      </c>
      <c r="E307" s="6" t="b">
        <f t="shared" si="50"/>
        <v>0</v>
      </c>
      <c r="F307" s="1">
        <f t="shared" si="51"/>
        <v>866.66975977486061</v>
      </c>
      <c r="G307" s="1">
        <f t="shared" si="46"/>
        <v>241.45144034922467</v>
      </c>
      <c r="H307" s="1">
        <f t="shared" si="47"/>
        <v>625.21831942563597</v>
      </c>
      <c r="I307" s="1">
        <f t="shared" si="48"/>
        <v>0</v>
      </c>
      <c r="J307" s="7">
        <f t="shared" si="52"/>
        <v>98217.535057311718</v>
      </c>
      <c r="K307" s="1">
        <f t="shared" si="53"/>
        <v>97592.316737886082</v>
      </c>
      <c r="L307" s="2">
        <f t="shared" si="54"/>
        <v>138</v>
      </c>
    </row>
    <row r="308" spans="1:12" x14ac:dyDescent="0.25">
      <c r="A308" s="2">
        <f t="shared" si="49"/>
        <v>307</v>
      </c>
      <c r="B308" s="3">
        <f t="shared" si="44"/>
        <v>55244</v>
      </c>
      <c r="C308" s="4" cm="1">
        <f t="array" ref="C308">IF(A308&lt;=MesesFijo, TIN_Fijo, _xlfn.XLOOKUP(B308, IdxFecha, IdxValor, TIN_Fijo) + Diferencial)</f>
        <v>2.9500000000000002E-2</v>
      </c>
      <c r="D308" s="4">
        <f t="shared" si="45"/>
        <v>2.4583333333333336E-3</v>
      </c>
      <c r="E308" s="6" t="b">
        <f t="shared" si="50"/>
        <v>0</v>
      </c>
      <c r="F308" s="1">
        <f t="shared" si="51"/>
        <v>866.66975977486061</v>
      </c>
      <c r="G308" s="1">
        <f t="shared" si="46"/>
        <v>239.91444531396999</v>
      </c>
      <c r="H308" s="1">
        <f t="shared" si="47"/>
        <v>626.75531446089065</v>
      </c>
      <c r="I308" s="1">
        <f t="shared" si="48"/>
        <v>0</v>
      </c>
      <c r="J308" s="7">
        <f t="shared" si="52"/>
        <v>97592.316737886082</v>
      </c>
      <c r="K308" s="1">
        <f t="shared" si="53"/>
        <v>96965.561423425184</v>
      </c>
      <c r="L308" s="2">
        <f t="shared" si="54"/>
        <v>138</v>
      </c>
    </row>
    <row r="309" spans="1:12" x14ac:dyDescent="0.25">
      <c r="A309" s="2">
        <f t="shared" si="49"/>
        <v>308</v>
      </c>
      <c r="B309" s="3">
        <f t="shared" si="44"/>
        <v>55274</v>
      </c>
      <c r="C309" s="4" cm="1">
        <f t="array" ref="C309">IF(A309&lt;=MesesFijo, TIN_Fijo, _xlfn.XLOOKUP(B309, IdxFecha, IdxValor, TIN_Fijo) + Diferencial)</f>
        <v>2.9500000000000002E-2</v>
      </c>
      <c r="D309" s="4">
        <f t="shared" si="45"/>
        <v>2.4583333333333336E-3</v>
      </c>
      <c r="E309" s="6" t="b">
        <f t="shared" si="50"/>
        <v>0</v>
      </c>
      <c r="F309" s="1">
        <f t="shared" si="51"/>
        <v>866.66975977486061</v>
      </c>
      <c r="G309" s="1">
        <f t="shared" si="46"/>
        <v>238.37367183258695</v>
      </c>
      <c r="H309" s="1">
        <f t="shared" si="47"/>
        <v>628.29608794227363</v>
      </c>
      <c r="I309" s="1">
        <f t="shared" si="48"/>
        <v>0</v>
      </c>
      <c r="J309" s="7">
        <f t="shared" si="52"/>
        <v>96965.561423425184</v>
      </c>
      <c r="K309" s="1">
        <f t="shared" si="53"/>
        <v>96337.265335482909</v>
      </c>
      <c r="L309" s="2">
        <f t="shared" si="54"/>
        <v>138</v>
      </c>
    </row>
    <row r="310" spans="1:12" x14ac:dyDescent="0.25">
      <c r="A310" s="2">
        <f t="shared" si="49"/>
        <v>309</v>
      </c>
      <c r="B310" s="3">
        <f t="shared" si="44"/>
        <v>55305</v>
      </c>
      <c r="C310" s="4" cm="1">
        <f t="array" ref="C310">IF(A310&lt;=MesesFijo, TIN_Fijo, _xlfn.XLOOKUP(B310, IdxFecha, IdxValor, TIN_Fijo) + Diferencial)</f>
        <v>2.9500000000000002E-2</v>
      </c>
      <c r="D310" s="4">
        <f t="shared" si="45"/>
        <v>2.4583333333333336E-3</v>
      </c>
      <c r="E310" s="6" t="b">
        <f t="shared" si="50"/>
        <v>0</v>
      </c>
      <c r="F310" s="1">
        <f t="shared" si="51"/>
        <v>866.66975977486061</v>
      </c>
      <c r="G310" s="1">
        <f t="shared" si="46"/>
        <v>236.82911061639552</v>
      </c>
      <c r="H310" s="1">
        <f t="shared" si="47"/>
        <v>629.84064915846511</v>
      </c>
      <c r="I310" s="1">
        <f t="shared" si="48"/>
        <v>0</v>
      </c>
      <c r="J310" s="7">
        <f t="shared" si="52"/>
        <v>96337.265335482909</v>
      </c>
      <c r="K310" s="1">
        <f t="shared" si="53"/>
        <v>95707.424686324448</v>
      </c>
      <c r="L310" s="2">
        <f t="shared" si="54"/>
        <v>138</v>
      </c>
    </row>
    <row r="311" spans="1:12" x14ac:dyDescent="0.25">
      <c r="A311" s="2">
        <f t="shared" si="49"/>
        <v>310</v>
      </c>
      <c r="B311" s="3">
        <f t="shared" si="44"/>
        <v>55335</v>
      </c>
      <c r="C311" s="4" cm="1">
        <f t="array" ref="C311">IF(A311&lt;=MesesFijo, TIN_Fijo, _xlfn.XLOOKUP(B311, IdxFecha, IdxValor, TIN_Fijo) + Diferencial)</f>
        <v>2.9500000000000002E-2</v>
      </c>
      <c r="D311" s="4">
        <f t="shared" si="45"/>
        <v>2.4583333333333336E-3</v>
      </c>
      <c r="E311" s="6" t="b">
        <f t="shared" si="50"/>
        <v>0</v>
      </c>
      <c r="F311" s="1">
        <f t="shared" si="51"/>
        <v>866.66975977486061</v>
      </c>
      <c r="G311" s="1">
        <f t="shared" si="46"/>
        <v>235.28075235388096</v>
      </c>
      <c r="H311" s="1">
        <f t="shared" si="47"/>
        <v>631.38900742097962</v>
      </c>
      <c r="I311" s="1">
        <f t="shared" si="48"/>
        <v>0</v>
      </c>
      <c r="J311" s="7">
        <f t="shared" si="52"/>
        <v>95707.424686324448</v>
      </c>
      <c r="K311" s="1">
        <f t="shared" si="53"/>
        <v>95076.03567890347</v>
      </c>
      <c r="L311" s="2">
        <f t="shared" si="54"/>
        <v>138</v>
      </c>
    </row>
    <row r="312" spans="1:12" x14ac:dyDescent="0.25">
      <c r="A312" s="2">
        <f t="shared" si="49"/>
        <v>311</v>
      </c>
      <c r="B312" s="3">
        <f t="shared" si="44"/>
        <v>55366</v>
      </c>
      <c r="C312" s="4" cm="1">
        <f t="array" ref="C312">IF(A312&lt;=MesesFijo, TIN_Fijo, _xlfn.XLOOKUP(B312, IdxFecha, IdxValor, TIN_Fijo) + Diferencial)</f>
        <v>2.9500000000000002E-2</v>
      </c>
      <c r="D312" s="4">
        <f t="shared" si="45"/>
        <v>2.4583333333333336E-3</v>
      </c>
      <c r="E312" s="6" t="b">
        <f t="shared" si="50"/>
        <v>0</v>
      </c>
      <c r="F312" s="1">
        <f t="shared" si="51"/>
        <v>866.66975977486061</v>
      </c>
      <c r="G312" s="1">
        <f t="shared" si="46"/>
        <v>233.72858771063773</v>
      </c>
      <c r="H312" s="1">
        <f t="shared" si="47"/>
        <v>632.94117206422288</v>
      </c>
      <c r="I312" s="1">
        <f t="shared" si="48"/>
        <v>0</v>
      </c>
      <c r="J312" s="7">
        <f t="shared" si="52"/>
        <v>95076.03567890347</v>
      </c>
      <c r="K312" s="1">
        <f t="shared" si="53"/>
        <v>94443.094506839247</v>
      </c>
      <c r="L312" s="2">
        <f t="shared" si="54"/>
        <v>138</v>
      </c>
    </row>
    <row r="313" spans="1:12" x14ac:dyDescent="0.25">
      <c r="A313" s="2">
        <f t="shared" si="49"/>
        <v>312</v>
      </c>
      <c r="B313" s="3">
        <f t="shared" si="44"/>
        <v>55397</v>
      </c>
      <c r="C313" s="4" cm="1">
        <f t="array" ref="C313">IF(A313&lt;=MesesFijo, TIN_Fijo, _xlfn.XLOOKUP(B313, IdxFecha, IdxValor, TIN_Fijo) + Diferencial)</f>
        <v>2.9500000000000002E-2</v>
      </c>
      <c r="D313" s="4">
        <f t="shared" si="45"/>
        <v>2.4583333333333336E-3</v>
      </c>
      <c r="E313" s="6" t="b">
        <f t="shared" si="50"/>
        <v>0</v>
      </c>
      <c r="F313" s="1">
        <f t="shared" si="51"/>
        <v>866.66975977486061</v>
      </c>
      <c r="G313" s="1">
        <f t="shared" si="46"/>
        <v>232.17260732931317</v>
      </c>
      <c r="H313" s="1">
        <f t="shared" si="47"/>
        <v>634.4971524455475</v>
      </c>
      <c r="I313" s="1">
        <f t="shared" si="48"/>
        <v>0</v>
      </c>
      <c r="J313" s="7">
        <f t="shared" si="52"/>
        <v>94443.094506839247</v>
      </c>
      <c r="K313" s="1">
        <f t="shared" si="53"/>
        <v>93808.5973543937</v>
      </c>
      <c r="L313" s="2">
        <f t="shared" si="54"/>
        <v>138</v>
      </c>
    </row>
    <row r="314" spans="1:12" x14ac:dyDescent="0.25">
      <c r="A314" s="2">
        <f t="shared" si="49"/>
        <v>313</v>
      </c>
      <c r="B314" s="3">
        <f t="shared" si="44"/>
        <v>55427</v>
      </c>
      <c r="C314" s="4" cm="1">
        <f t="array" ref="C314">IF(A314&lt;=MesesFijo, TIN_Fijo, _xlfn.XLOOKUP(B314, IdxFecha, IdxValor, TIN_Fijo) + Diferencial)</f>
        <v>2.9500000000000002E-2</v>
      </c>
      <c r="D314" s="4">
        <f t="shared" si="45"/>
        <v>2.4583333333333336E-3</v>
      </c>
      <c r="E314" s="6" t="b">
        <f t="shared" si="50"/>
        <v>1</v>
      </c>
      <c r="F314" s="1">
        <f t="shared" si="51"/>
        <v>860.84721131264371</v>
      </c>
      <c r="G314" s="1">
        <f t="shared" si="46"/>
        <v>230.61280182955122</v>
      </c>
      <c r="H314" s="1">
        <f t="shared" si="47"/>
        <v>630.23440948309246</v>
      </c>
      <c r="I314" s="1">
        <f t="shared" si="48"/>
        <v>0</v>
      </c>
      <c r="J314" s="7">
        <f t="shared" si="52"/>
        <v>93808.5973543937</v>
      </c>
      <c r="K314" s="1">
        <f t="shared" si="53"/>
        <v>93178.362944910608</v>
      </c>
      <c r="L314" s="2">
        <f t="shared" si="54"/>
        <v>127</v>
      </c>
    </row>
    <row r="315" spans="1:12" x14ac:dyDescent="0.25">
      <c r="A315" s="2">
        <f t="shared" si="49"/>
        <v>314</v>
      </c>
      <c r="B315" s="3">
        <f t="shared" si="44"/>
        <v>55458</v>
      </c>
      <c r="C315" s="4" cm="1">
        <f t="array" ref="C315">IF(A315&lt;=MesesFijo, TIN_Fijo, _xlfn.XLOOKUP(B315, IdxFecha, IdxValor, TIN_Fijo) + Diferencial)</f>
        <v>2.9500000000000002E-2</v>
      </c>
      <c r="D315" s="4">
        <f t="shared" si="45"/>
        <v>2.4583333333333336E-3</v>
      </c>
      <c r="E315" s="6" t="b">
        <f t="shared" si="50"/>
        <v>0</v>
      </c>
      <c r="F315" s="1">
        <f t="shared" si="51"/>
        <v>860.84721131264371</v>
      </c>
      <c r="G315" s="1">
        <f t="shared" si="46"/>
        <v>229.06347557290528</v>
      </c>
      <c r="H315" s="1">
        <f t="shared" si="47"/>
        <v>631.7837357397384</v>
      </c>
      <c r="I315" s="1">
        <f t="shared" si="48"/>
        <v>0</v>
      </c>
      <c r="J315" s="7">
        <f t="shared" si="52"/>
        <v>93178.362944910608</v>
      </c>
      <c r="K315" s="1">
        <f t="shared" si="53"/>
        <v>92546.579209170872</v>
      </c>
      <c r="L315" s="2">
        <f t="shared" si="54"/>
        <v>127</v>
      </c>
    </row>
    <row r="316" spans="1:12" x14ac:dyDescent="0.25">
      <c r="A316" s="2">
        <f t="shared" si="49"/>
        <v>315</v>
      </c>
      <c r="B316" s="3">
        <f t="shared" si="44"/>
        <v>55488</v>
      </c>
      <c r="C316" s="4" cm="1">
        <f t="array" ref="C316">IF(A316&lt;=MesesFijo, TIN_Fijo, _xlfn.XLOOKUP(B316, IdxFecha, IdxValor, TIN_Fijo) + Diferencial)</f>
        <v>2.9500000000000002E-2</v>
      </c>
      <c r="D316" s="4">
        <f t="shared" si="45"/>
        <v>2.4583333333333336E-3</v>
      </c>
      <c r="E316" s="6" t="b">
        <f t="shared" si="50"/>
        <v>0</v>
      </c>
      <c r="F316" s="1">
        <f t="shared" si="51"/>
        <v>860.84721131264371</v>
      </c>
      <c r="G316" s="1">
        <f t="shared" si="46"/>
        <v>227.51034055587843</v>
      </c>
      <c r="H316" s="1">
        <f t="shared" si="47"/>
        <v>633.33687075676528</v>
      </c>
      <c r="I316" s="1">
        <f t="shared" si="48"/>
        <v>0</v>
      </c>
      <c r="J316" s="7">
        <f t="shared" si="52"/>
        <v>92546.579209170872</v>
      </c>
      <c r="K316" s="1">
        <f t="shared" si="53"/>
        <v>91913.2423384141</v>
      </c>
      <c r="L316" s="2">
        <f t="shared" si="54"/>
        <v>127</v>
      </c>
    </row>
    <row r="317" spans="1:12" x14ac:dyDescent="0.25">
      <c r="A317" s="2">
        <f t="shared" si="49"/>
        <v>316</v>
      </c>
      <c r="B317" s="3">
        <f t="shared" si="44"/>
        <v>55519</v>
      </c>
      <c r="C317" s="4" cm="1">
        <f t="array" ref="C317">IF(A317&lt;=MesesFijo, TIN_Fijo, _xlfn.XLOOKUP(B317, IdxFecha, IdxValor, TIN_Fijo) + Diferencial)</f>
        <v>2.9500000000000002E-2</v>
      </c>
      <c r="D317" s="4">
        <f t="shared" si="45"/>
        <v>2.4583333333333336E-3</v>
      </c>
      <c r="E317" s="6" t="b">
        <f t="shared" si="50"/>
        <v>0</v>
      </c>
      <c r="F317" s="1">
        <f t="shared" si="51"/>
        <v>860.84721131264371</v>
      </c>
      <c r="G317" s="1">
        <f t="shared" si="46"/>
        <v>225.95338741526803</v>
      </c>
      <c r="H317" s="1">
        <f t="shared" si="47"/>
        <v>634.89382389737568</v>
      </c>
      <c r="I317" s="1">
        <f t="shared" si="48"/>
        <v>0</v>
      </c>
      <c r="J317" s="7">
        <f t="shared" si="52"/>
        <v>91913.2423384141</v>
      </c>
      <c r="K317" s="1">
        <f t="shared" si="53"/>
        <v>91278.348514516721</v>
      </c>
      <c r="L317" s="2">
        <f t="shared" si="54"/>
        <v>127</v>
      </c>
    </row>
    <row r="318" spans="1:12" x14ac:dyDescent="0.25">
      <c r="A318" s="2">
        <f t="shared" si="49"/>
        <v>317</v>
      </c>
      <c r="B318" s="3">
        <f t="shared" si="44"/>
        <v>55550</v>
      </c>
      <c r="C318" s="4" cm="1">
        <f t="array" ref="C318">IF(A318&lt;=MesesFijo, TIN_Fijo, _xlfn.XLOOKUP(B318, IdxFecha, IdxValor, TIN_Fijo) + Diferencial)</f>
        <v>2.9500000000000002E-2</v>
      </c>
      <c r="D318" s="4">
        <f t="shared" si="45"/>
        <v>2.4583333333333336E-3</v>
      </c>
      <c r="E318" s="6" t="b">
        <f t="shared" si="50"/>
        <v>0</v>
      </c>
      <c r="F318" s="1">
        <f t="shared" si="51"/>
        <v>860.84721131264371</v>
      </c>
      <c r="G318" s="1">
        <f t="shared" si="46"/>
        <v>224.39260676485364</v>
      </c>
      <c r="H318" s="1">
        <f t="shared" si="47"/>
        <v>636.45460454779004</v>
      </c>
      <c r="I318" s="1">
        <f t="shared" si="48"/>
        <v>0</v>
      </c>
      <c r="J318" s="7">
        <f t="shared" si="52"/>
        <v>91278.348514516721</v>
      </c>
      <c r="K318" s="1">
        <f t="shared" si="53"/>
        <v>90641.893909968931</v>
      </c>
      <c r="L318" s="2">
        <f t="shared" si="54"/>
        <v>127</v>
      </c>
    </row>
    <row r="319" spans="1:12" x14ac:dyDescent="0.25">
      <c r="A319" s="2">
        <f t="shared" si="49"/>
        <v>318</v>
      </c>
      <c r="B319" s="3">
        <f t="shared" si="44"/>
        <v>55579</v>
      </c>
      <c r="C319" s="4" cm="1">
        <f t="array" ref="C319">IF(A319&lt;=MesesFijo, TIN_Fijo, _xlfn.XLOOKUP(B319, IdxFecha, IdxValor, TIN_Fijo) + Diferencial)</f>
        <v>2.9500000000000002E-2</v>
      </c>
      <c r="D319" s="4">
        <f t="shared" si="45"/>
        <v>2.4583333333333336E-3</v>
      </c>
      <c r="E319" s="6" t="b">
        <f t="shared" si="50"/>
        <v>0</v>
      </c>
      <c r="F319" s="1">
        <f t="shared" si="51"/>
        <v>860.84721131264371</v>
      </c>
      <c r="G319" s="1">
        <f t="shared" si="46"/>
        <v>222.82798919534031</v>
      </c>
      <c r="H319" s="1">
        <f t="shared" si="47"/>
        <v>638.01922211730334</v>
      </c>
      <c r="I319" s="1">
        <f t="shared" si="48"/>
        <v>0</v>
      </c>
      <c r="J319" s="7">
        <f t="shared" si="52"/>
        <v>90641.893909968931</v>
      </c>
      <c r="K319" s="1">
        <f t="shared" si="53"/>
        <v>90003.874687851625</v>
      </c>
      <c r="L319" s="2">
        <f t="shared" si="54"/>
        <v>127</v>
      </c>
    </row>
    <row r="320" spans="1:12" x14ac:dyDescent="0.25">
      <c r="A320" s="2">
        <f t="shared" si="49"/>
        <v>319</v>
      </c>
      <c r="B320" s="3">
        <f t="shared" si="44"/>
        <v>55610</v>
      </c>
      <c r="C320" s="4" cm="1">
        <f t="array" ref="C320">IF(A320&lt;=MesesFijo, TIN_Fijo, _xlfn.XLOOKUP(B320, IdxFecha, IdxValor, TIN_Fijo) + Diferencial)</f>
        <v>2.9500000000000002E-2</v>
      </c>
      <c r="D320" s="4">
        <f t="shared" si="45"/>
        <v>2.4583333333333336E-3</v>
      </c>
      <c r="E320" s="6" t="b">
        <f t="shared" si="50"/>
        <v>0</v>
      </c>
      <c r="F320" s="1">
        <f t="shared" si="51"/>
        <v>860.84721131264371</v>
      </c>
      <c r="G320" s="1">
        <f t="shared" si="46"/>
        <v>221.25952527430195</v>
      </c>
      <c r="H320" s="1">
        <f t="shared" si="47"/>
        <v>639.58768603834176</v>
      </c>
      <c r="I320" s="1">
        <f t="shared" si="48"/>
        <v>0</v>
      </c>
      <c r="J320" s="7">
        <f t="shared" si="52"/>
        <v>90003.874687851625</v>
      </c>
      <c r="K320" s="1">
        <f t="shared" si="53"/>
        <v>89364.287001813282</v>
      </c>
      <c r="L320" s="2">
        <f t="shared" si="54"/>
        <v>127</v>
      </c>
    </row>
    <row r="321" spans="1:12" x14ac:dyDescent="0.25">
      <c r="A321" s="2">
        <f t="shared" si="49"/>
        <v>320</v>
      </c>
      <c r="B321" s="3">
        <f t="shared" si="44"/>
        <v>55640</v>
      </c>
      <c r="C321" s="4" cm="1">
        <f t="array" ref="C321">IF(A321&lt;=MesesFijo, TIN_Fijo, _xlfn.XLOOKUP(B321, IdxFecha, IdxValor, TIN_Fijo) + Diferencial)</f>
        <v>2.9500000000000002E-2</v>
      </c>
      <c r="D321" s="4">
        <f t="shared" si="45"/>
        <v>2.4583333333333336E-3</v>
      </c>
      <c r="E321" s="6" t="b">
        <f t="shared" si="50"/>
        <v>0</v>
      </c>
      <c r="F321" s="1">
        <f t="shared" si="51"/>
        <v>860.84721131264371</v>
      </c>
      <c r="G321" s="1">
        <f t="shared" si="46"/>
        <v>219.68720554612435</v>
      </c>
      <c r="H321" s="1">
        <f t="shared" si="47"/>
        <v>641.16000576651936</v>
      </c>
      <c r="I321" s="1">
        <f t="shared" si="48"/>
        <v>0</v>
      </c>
      <c r="J321" s="7">
        <f t="shared" si="52"/>
        <v>89364.287001813282</v>
      </c>
      <c r="K321" s="1">
        <f t="shared" si="53"/>
        <v>88723.126996046762</v>
      </c>
      <c r="L321" s="2">
        <f t="shared" si="54"/>
        <v>127</v>
      </c>
    </row>
    <row r="322" spans="1:12" x14ac:dyDescent="0.25">
      <c r="A322" s="2">
        <f t="shared" si="49"/>
        <v>321</v>
      </c>
      <c r="B322" s="3">
        <f t="shared" ref="B322:B385" si="55">EDATE(Firma, A322-1)</f>
        <v>55671</v>
      </c>
      <c r="C322" s="4" cm="1">
        <f t="array" ref="C322">IF(A322&lt;=MesesFijo, TIN_Fijo, _xlfn.XLOOKUP(B322, IdxFecha, IdxValor, TIN_Fijo) + Diferencial)</f>
        <v>2.9500000000000002E-2</v>
      </c>
      <c r="D322" s="4">
        <f t="shared" ref="D322:D385" si="56">C322/12</f>
        <v>2.4583333333333336E-3</v>
      </c>
      <c r="E322" s="6" t="b">
        <f t="shared" si="50"/>
        <v>0</v>
      </c>
      <c r="F322" s="1">
        <f t="shared" si="51"/>
        <v>860.84721131264371</v>
      </c>
      <c r="G322" s="1">
        <f t="shared" ref="G322:G385" si="57">IF(J322&lt;=0,0,J322*D322)</f>
        <v>218.11102053194833</v>
      </c>
      <c r="H322" s="1">
        <f t="shared" ref="H322:H385" si="58">IF(J322&lt;=0,0,F322-G322)</f>
        <v>642.73619078069532</v>
      </c>
      <c r="I322" s="1">
        <f t="shared" ref="I322:I385" si="59">IF(J322&lt;=0,0,IFERROR(SUMIFS(ExtrasImp, ExtrasFecha, B322), 0))</f>
        <v>0</v>
      </c>
      <c r="J322" s="7">
        <f t="shared" si="52"/>
        <v>88723.126996046762</v>
      </c>
      <c r="K322" s="1">
        <f t="shared" si="53"/>
        <v>88080.39080526607</v>
      </c>
      <c r="L322" s="2">
        <f t="shared" si="54"/>
        <v>127</v>
      </c>
    </row>
    <row r="323" spans="1:12" x14ac:dyDescent="0.25">
      <c r="A323" s="2">
        <f t="shared" ref="A323:A386" si="60">A322+1</f>
        <v>322</v>
      </c>
      <c r="B323" s="3">
        <f t="shared" si="55"/>
        <v>55701</v>
      </c>
      <c r="C323" s="4" cm="1">
        <f t="array" ref="C323">IF(A323&lt;=MesesFijo, TIN_Fijo, _xlfn.XLOOKUP(B323, IdxFecha, IdxValor, TIN_Fijo) + Diferencial)</f>
        <v>2.9500000000000002E-2</v>
      </c>
      <c r="D323" s="4">
        <f t="shared" si="56"/>
        <v>2.4583333333333336E-3</v>
      </c>
      <c r="E323" s="6" t="b">
        <f t="shared" ref="E323:E386" si="61">IF(A323=1,TRUE, IF(A323=MesesFijo+1, TRUE, IF(A323&gt;MesesFijo, MOD(A323-MesesFijo-1, RevMeses)=0, FALSE)))</f>
        <v>0</v>
      </c>
      <c r="F323" s="1">
        <f t="shared" ref="F323:F386" si="62">IF(J323&lt;=0,0,IF(E323, -PMT(D323, L323, J323), F322))</f>
        <v>860.84721131264371</v>
      </c>
      <c r="G323" s="1">
        <f t="shared" si="57"/>
        <v>216.53096072961245</v>
      </c>
      <c r="H323" s="1">
        <f t="shared" si="58"/>
        <v>644.31625058303121</v>
      </c>
      <c r="I323" s="1">
        <f t="shared" si="59"/>
        <v>0</v>
      </c>
      <c r="J323" s="7">
        <f t="shared" ref="J323:J386" si="63">K322</f>
        <v>88080.39080526607</v>
      </c>
      <c r="K323" s="1">
        <f t="shared" ref="K323:K386" si="64">MAX(0, J323-H323-I323)</f>
        <v>87436.074554683044</v>
      </c>
      <c r="L323" s="2">
        <f t="shared" ref="L323:L386" si="65">IF(J323&lt;=0,0,IF(A323=1, PlazoMeses, IF(E323, IF(ModoAnt="Reducir plazo", ROUNDUP(NPER(D323, -F322, J323), 0), PlazoMeses-A323+1), L322)))</f>
        <v>127</v>
      </c>
    </row>
    <row r="324" spans="1:12" x14ac:dyDescent="0.25">
      <c r="A324" s="2">
        <f t="shared" si="60"/>
        <v>323</v>
      </c>
      <c r="B324" s="3">
        <f t="shared" si="55"/>
        <v>55732</v>
      </c>
      <c r="C324" s="4" cm="1">
        <f t="array" ref="C324">IF(A324&lt;=MesesFijo, TIN_Fijo, _xlfn.XLOOKUP(B324, IdxFecha, IdxValor, TIN_Fijo) + Diferencial)</f>
        <v>2.9500000000000002E-2</v>
      </c>
      <c r="D324" s="4">
        <f t="shared" si="56"/>
        <v>2.4583333333333336E-3</v>
      </c>
      <c r="E324" s="6" t="b">
        <f t="shared" si="61"/>
        <v>0</v>
      </c>
      <c r="F324" s="1">
        <f t="shared" si="62"/>
        <v>860.84721131264371</v>
      </c>
      <c r="G324" s="1">
        <f t="shared" si="57"/>
        <v>214.94701661359585</v>
      </c>
      <c r="H324" s="1">
        <f t="shared" si="58"/>
        <v>645.90019469904792</v>
      </c>
      <c r="I324" s="1">
        <f t="shared" si="59"/>
        <v>0</v>
      </c>
      <c r="J324" s="7">
        <f t="shared" si="63"/>
        <v>87436.074554683044</v>
      </c>
      <c r="K324" s="1">
        <f t="shared" si="64"/>
        <v>86790.174359983997</v>
      </c>
      <c r="L324" s="2">
        <f t="shared" si="65"/>
        <v>127</v>
      </c>
    </row>
    <row r="325" spans="1:12" x14ac:dyDescent="0.25">
      <c r="A325" s="2">
        <f t="shared" si="60"/>
        <v>324</v>
      </c>
      <c r="B325" s="3">
        <f t="shared" si="55"/>
        <v>55763</v>
      </c>
      <c r="C325" s="4" cm="1">
        <f t="array" ref="C325">IF(A325&lt;=MesesFijo, TIN_Fijo, _xlfn.XLOOKUP(B325, IdxFecha, IdxValor, TIN_Fijo) + Diferencial)</f>
        <v>2.9500000000000002E-2</v>
      </c>
      <c r="D325" s="4">
        <f t="shared" si="56"/>
        <v>2.4583333333333336E-3</v>
      </c>
      <c r="E325" s="6" t="b">
        <f t="shared" si="61"/>
        <v>0</v>
      </c>
      <c r="F325" s="1">
        <f t="shared" si="62"/>
        <v>860.84721131264371</v>
      </c>
      <c r="G325" s="1">
        <f t="shared" si="57"/>
        <v>213.3591786349607</v>
      </c>
      <c r="H325" s="1">
        <f t="shared" si="58"/>
        <v>647.48803267768301</v>
      </c>
      <c r="I325" s="1">
        <f t="shared" si="59"/>
        <v>0</v>
      </c>
      <c r="J325" s="7">
        <f t="shared" si="63"/>
        <v>86790.174359983997</v>
      </c>
      <c r="K325" s="1">
        <f t="shared" si="64"/>
        <v>86142.686327306321</v>
      </c>
      <c r="L325" s="2">
        <f t="shared" si="65"/>
        <v>127</v>
      </c>
    </row>
    <row r="326" spans="1:12" x14ac:dyDescent="0.25">
      <c r="A326" s="2">
        <f t="shared" si="60"/>
        <v>325</v>
      </c>
      <c r="B326" s="3">
        <f t="shared" si="55"/>
        <v>55793</v>
      </c>
      <c r="C326" s="4" cm="1">
        <f t="array" ref="C326">IF(A326&lt;=MesesFijo, TIN_Fijo, _xlfn.XLOOKUP(B326, IdxFecha, IdxValor, TIN_Fijo) + Diferencial)</f>
        <v>2.9500000000000002E-2</v>
      </c>
      <c r="D326" s="4">
        <f t="shared" si="56"/>
        <v>2.4583333333333336E-3</v>
      </c>
      <c r="E326" s="6" t="b">
        <f t="shared" si="61"/>
        <v>1</v>
      </c>
      <c r="F326" s="1">
        <f t="shared" si="62"/>
        <v>854.42496050603779</v>
      </c>
      <c r="G326" s="1">
        <f t="shared" si="57"/>
        <v>211.76743722129473</v>
      </c>
      <c r="H326" s="1">
        <f t="shared" si="58"/>
        <v>642.65752328474309</v>
      </c>
      <c r="I326" s="1">
        <f t="shared" si="59"/>
        <v>0</v>
      </c>
      <c r="J326" s="7">
        <f t="shared" si="63"/>
        <v>86142.686327306321</v>
      </c>
      <c r="K326" s="1">
        <f t="shared" si="64"/>
        <v>85500.028804021582</v>
      </c>
      <c r="L326" s="2">
        <f t="shared" si="65"/>
        <v>116</v>
      </c>
    </row>
    <row r="327" spans="1:12" x14ac:dyDescent="0.25">
      <c r="A327" s="2">
        <f t="shared" si="60"/>
        <v>326</v>
      </c>
      <c r="B327" s="3">
        <f t="shared" si="55"/>
        <v>55824</v>
      </c>
      <c r="C327" s="4" cm="1">
        <f t="array" ref="C327">IF(A327&lt;=MesesFijo, TIN_Fijo, _xlfn.XLOOKUP(B327, IdxFecha, IdxValor, TIN_Fijo) + Diferencial)</f>
        <v>2.9500000000000002E-2</v>
      </c>
      <c r="D327" s="4">
        <f t="shared" si="56"/>
        <v>2.4583333333333336E-3</v>
      </c>
      <c r="E327" s="6" t="b">
        <f t="shared" si="61"/>
        <v>0</v>
      </c>
      <c r="F327" s="1">
        <f t="shared" si="62"/>
        <v>854.42496050603779</v>
      </c>
      <c r="G327" s="1">
        <f t="shared" si="57"/>
        <v>210.18757080988641</v>
      </c>
      <c r="H327" s="1">
        <f t="shared" si="58"/>
        <v>644.23738969615135</v>
      </c>
      <c r="I327" s="1">
        <f t="shared" si="59"/>
        <v>0</v>
      </c>
      <c r="J327" s="7">
        <f t="shared" si="63"/>
        <v>85500.028804021582</v>
      </c>
      <c r="K327" s="1">
        <f t="shared" si="64"/>
        <v>84855.791414325431</v>
      </c>
      <c r="L327" s="2">
        <f t="shared" si="65"/>
        <v>116</v>
      </c>
    </row>
    <row r="328" spans="1:12" x14ac:dyDescent="0.25">
      <c r="A328" s="2">
        <f t="shared" si="60"/>
        <v>327</v>
      </c>
      <c r="B328" s="3">
        <f t="shared" si="55"/>
        <v>55854</v>
      </c>
      <c r="C328" s="4" cm="1">
        <f t="array" ref="C328">IF(A328&lt;=MesesFijo, TIN_Fijo, _xlfn.XLOOKUP(B328, IdxFecha, IdxValor, TIN_Fijo) + Diferencial)</f>
        <v>2.9500000000000002E-2</v>
      </c>
      <c r="D328" s="4">
        <f t="shared" si="56"/>
        <v>2.4583333333333336E-3</v>
      </c>
      <c r="E328" s="6" t="b">
        <f t="shared" si="61"/>
        <v>0</v>
      </c>
      <c r="F328" s="1">
        <f t="shared" si="62"/>
        <v>854.42496050603779</v>
      </c>
      <c r="G328" s="1">
        <f t="shared" si="57"/>
        <v>208.60382056021672</v>
      </c>
      <c r="H328" s="1">
        <f t="shared" si="58"/>
        <v>645.82113994582107</v>
      </c>
      <c r="I328" s="1">
        <f t="shared" si="59"/>
        <v>0</v>
      </c>
      <c r="J328" s="7">
        <f t="shared" si="63"/>
        <v>84855.791414325431</v>
      </c>
      <c r="K328" s="1">
        <f t="shared" si="64"/>
        <v>84209.970274379608</v>
      </c>
      <c r="L328" s="2">
        <f t="shared" si="65"/>
        <v>116</v>
      </c>
    </row>
    <row r="329" spans="1:12" x14ac:dyDescent="0.25">
      <c r="A329" s="2">
        <f t="shared" si="60"/>
        <v>328</v>
      </c>
      <c r="B329" s="3">
        <f t="shared" si="55"/>
        <v>55885</v>
      </c>
      <c r="C329" s="4" cm="1">
        <f t="array" ref="C329">IF(A329&lt;=MesesFijo, TIN_Fijo, _xlfn.XLOOKUP(B329, IdxFecha, IdxValor, TIN_Fijo) + Diferencial)</f>
        <v>2.9500000000000002E-2</v>
      </c>
      <c r="D329" s="4">
        <f t="shared" si="56"/>
        <v>2.4583333333333336E-3</v>
      </c>
      <c r="E329" s="6" t="b">
        <f t="shared" si="61"/>
        <v>0</v>
      </c>
      <c r="F329" s="1">
        <f t="shared" si="62"/>
        <v>854.42496050603779</v>
      </c>
      <c r="G329" s="1">
        <f t="shared" si="57"/>
        <v>207.01617692451657</v>
      </c>
      <c r="H329" s="1">
        <f t="shared" si="58"/>
        <v>647.40878358152122</v>
      </c>
      <c r="I329" s="1">
        <f t="shared" si="59"/>
        <v>0</v>
      </c>
      <c r="J329" s="7">
        <f t="shared" si="63"/>
        <v>84209.970274379608</v>
      </c>
      <c r="K329" s="1">
        <f t="shared" si="64"/>
        <v>83562.561490798093</v>
      </c>
      <c r="L329" s="2">
        <f t="shared" si="65"/>
        <v>116</v>
      </c>
    </row>
    <row r="330" spans="1:12" x14ac:dyDescent="0.25">
      <c r="A330" s="2">
        <f t="shared" si="60"/>
        <v>329</v>
      </c>
      <c r="B330" s="3">
        <f t="shared" si="55"/>
        <v>55916</v>
      </c>
      <c r="C330" s="4" cm="1">
        <f t="array" ref="C330">IF(A330&lt;=MesesFijo, TIN_Fijo, _xlfn.XLOOKUP(B330, IdxFecha, IdxValor, TIN_Fijo) + Diferencial)</f>
        <v>2.9500000000000002E-2</v>
      </c>
      <c r="D330" s="4">
        <f t="shared" si="56"/>
        <v>2.4583333333333336E-3</v>
      </c>
      <c r="E330" s="6" t="b">
        <f t="shared" si="61"/>
        <v>0</v>
      </c>
      <c r="F330" s="1">
        <f t="shared" si="62"/>
        <v>854.42496050603779</v>
      </c>
      <c r="G330" s="1">
        <f t="shared" si="57"/>
        <v>205.42463033154533</v>
      </c>
      <c r="H330" s="1">
        <f t="shared" si="58"/>
        <v>649.00033017449243</v>
      </c>
      <c r="I330" s="1">
        <f t="shared" si="59"/>
        <v>0</v>
      </c>
      <c r="J330" s="7">
        <f t="shared" si="63"/>
        <v>83562.561490798093</v>
      </c>
      <c r="K330" s="1">
        <f t="shared" si="64"/>
        <v>82913.561160623605</v>
      </c>
      <c r="L330" s="2">
        <f t="shared" si="65"/>
        <v>116</v>
      </c>
    </row>
    <row r="331" spans="1:12" x14ac:dyDescent="0.25">
      <c r="A331" s="2">
        <f t="shared" si="60"/>
        <v>330</v>
      </c>
      <c r="B331" s="3">
        <f t="shared" si="55"/>
        <v>55944</v>
      </c>
      <c r="C331" s="4" cm="1">
        <f t="array" ref="C331">IF(A331&lt;=MesesFijo, TIN_Fijo, _xlfn.XLOOKUP(B331, IdxFecha, IdxValor, TIN_Fijo) + Diferencial)</f>
        <v>2.9500000000000002E-2</v>
      </c>
      <c r="D331" s="4">
        <f t="shared" si="56"/>
        <v>2.4583333333333336E-3</v>
      </c>
      <c r="E331" s="6" t="b">
        <f t="shared" si="61"/>
        <v>0</v>
      </c>
      <c r="F331" s="1">
        <f t="shared" si="62"/>
        <v>854.42496050603779</v>
      </c>
      <c r="G331" s="1">
        <f t="shared" si="57"/>
        <v>203.82917118653305</v>
      </c>
      <c r="H331" s="1">
        <f t="shared" si="58"/>
        <v>650.59578931950477</v>
      </c>
      <c r="I331" s="1">
        <f t="shared" si="59"/>
        <v>0</v>
      </c>
      <c r="J331" s="7">
        <f t="shared" si="63"/>
        <v>82913.561160623605</v>
      </c>
      <c r="K331" s="1">
        <f t="shared" si="64"/>
        <v>82262.965371304104</v>
      </c>
      <c r="L331" s="2">
        <f t="shared" si="65"/>
        <v>116</v>
      </c>
    </row>
    <row r="332" spans="1:12" x14ac:dyDescent="0.25">
      <c r="A332" s="2">
        <f t="shared" si="60"/>
        <v>331</v>
      </c>
      <c r="B332" s="3">
        <f t="shared" si="55"/>
        <v>55975</v>
      </c>
      <c r="C332" s="4" cm="1">
        <f t="array" ref="C332">IF(A332&lt;=MesesFijo, TIN_Fijo, _xlfn.XLOOKUP(B332, IdxFecha, IdxValor, TIN_Fijo) + Diferencial)</f>
        <v>2.9500000000000002E-2</v>
      </c>
      <c r="D332" s="4">
        <f t="shared" si="56"/>
        <v>2.4583333333333336E-3</v>
      </c>
      <c r="E332" s="6" t="b">
        <f t="shared" si="61"/>
        <v>0</v>
      </c>
      <c r="F332" s="1">
        <f t="shared" si="62"/>
        <v>854.42496050603779</v>
      </c>
      <c r="G332" s="1">
        <f t="shared" si="57"/>
        <v>202.22978987112262</v>
      </c>
      <c r="H332" s="1">
        <f t="shared" si="58"/>
        <v>652.19517063491514</v>
      </c>
      <c r="I332" s="1">
        <f t="shared" si="59"/>
        <v>0</v>
      </c>
      <c r="J332" s="7">
        <f t="shared" si="63"/>
        <v>82262.965371304104</v>
      </c>
      <c r="K332" s="1">
        <f t="shared" si="64"/>
        <v>81610.770200669183</v>
      </c>
      <c r="L332" s="2">
        <f t="shared" si="65"/>
        <v>116</v>
      </c>
    </row>
    <row r="333" spans="1:12" x14ac:dyDescent="0.25">
      <c r="A333" s="2">
        <f t="shared" si="60"/>
        <v>332</v>
      </c>
      <c r="B333" s="3">
        <f t="shared" si="55"/>
        <v>56005</v>
      </c>
      <c r="C333" s="4" cm="1">
        <f t="array" ref="C333">IF(A333&lt;=MesesFijo, TIN_Fijo, _xlfn.XLOOKUP(B333, IdxFecha, IdxValor, TIN_Fijo) + Diferencial)</f>
        <v>2.9500000000000002E-2</v>
      </c>
      <c r="D333" s="4">
        <f t="shared" si="56"/>
        <v>2.4583333333333336E-3</v>
      </c>
      <c r="E333" s="6" t="b">
        <f t="shared" si="61"/>
        <v>0</v>
      </c>
      <c r="F333" s="1">
        <f t="shared" si="62"/>
        <v>854.42496050603779</v>
      </c>
      <c r="G333" s="1">
        <f t="shared" si="57"/>
        <v>200.62647674331177</v>
      </c>
      <c r="H333" s="1">
        <f t="shared" si="58"/>
        <v>653.79848376272605</v>
      </c>
      <c r="I333" s="1">
        <f t="shared" si="59"/>
        <v>0</v>
      </c>
      <c r="J333" s="7">
        <f t="shared" si="63"/>
        <v>81610.770200669183</v>
      </c>
      <c r="K333" s="1">
        <f t="shared" si="64"/>
        <v>80956.971716906453</v>
      </c>
      <c r="L333" s="2">
        <f t="shared" si="65"/>
        <v>116</v>
      </c>
    </row>
    <row r="334" spans="1:12" x14ac:dyDescent="0.25">
      <c r="A334" s="2">
        <f t="shared" si="60"/>
        <v>333</v>
      </c>
      <c r="B334" s="3">
        <f t="shared" si="55"/>
        <v>56036</v>
      </c>
      <c r="C334" s="4" cm="1">
        <f t="array" ref="C334">IF(A334&lt;=MesesFijo, TIN_Fijo, _xlfn.XLOOKUP(B334, IdxFecha, IdxValor, TIN_Fijo) + Diferencial)</f>
        <v>2.9500000000000002E-2</v>
      </c>
      <c r="D334" s="4">
        <f t="shared" si="56"/>
        <v>2.4583333333333336E-3</v>
      </c>
      <c r="E334" s="6" t="b">
        <f t="shared" si="61"/>
        <v>0</v>
      </c>
      <c r="F334" s="1">
        <f t="shared" si="62"/>
        <v>854.42496050603779</v>
      </c>
      <c r="G334" s="1">
        <f t="shared" si="57"/>
        <v>199.01922213739505</v>
      </c>
      <c r="H334" s="1">
        <f t="shared" si="58"/>
        <v>655.40573836864269</v>
      </c>
      <c r="I334" s="1">
        <f t="shared" si="59"/>
        <v>0</v>
      </c>
      <c r="J334" s="7">
        <f t="shared" si="63"/>
        <v>80956.971716906453</v>
      </c>
      <c r="K334" s="1">
        <f t="shared" si="64"/>
        <v>80301.565978537808</v>
      </c>
      <c r="L334" s="2">
        <f t="shared" si="65"/>
        <v>116</v>
      </c>
    </row>
    <row r="335" spans="1:12" x14ac:dyDescent="0.25">
      <c r="A335" s="2">
        <f t="shared" si="60"/>
        <v>334</v>
      </c>
      <c r="B335" s="3">
        <f t="shared" si="55"/>
        <v>56066</v>
      </c>
      <c r="C335" s="4" cm="1">
        <f t="array" ref="C335">IF(A335&lt;=MesesFijo, TIN_Fijo, _xlfn.XLOOKUP(B335, IdxFecha, IdxValor, TIN_Fijo) + Diferencial)</f>
        <v>2.9500000000000002E-2</v>
      </c>
      <c r="D335" s="4">
        <f t="shared" si="56"/>
        <v>2.4583333333333336E-3</v>
      </c>
      <c r="E335" s="6" t="b">
        <f t="shared" si="61"/>
        <v>0</v>
      </c>
      <c r="F335" s="1">
        <f t="shared" si="62"/>
        <v>854.42496050603779</v>
      </c>
      <c r="G335" s="1">
        <f t="shared" si="57"/>
        <v>197.40801636390546</v>
      </c>
      <c r="H335" s="1">
        <f t="shared" si="58"/>
        <v>657.01694414213239</v>
      </c>
      <c r="I335" s="1">
        <f t="shared" si="59"/>
        <v>0</v>
      </c>
      <c r="J335" s="7">
        <f t="shared" si="63"/>
        <v>80301.565978537808</v>
      </c>
      <c r="K335" s="1">
        <f t="shared" si="64"/>
        <v>79644.549034395677</v>
      </c>
      <c r="L335" s="2">
        <f t="shared" si="65"/>
        <v>116</v>
      </c>
    </row>
    <row r="336" spans="1:12" x14ac:dyDescent="0.25">
      <c r="A336" s="2">
        <f t="shared" si="60"/>
        <v>335</v>
      </c>
      <c r="B336" s="3">
        <f t="shared" si="55"/>
        <v>56097</v>
      </c>
      <c r="C336" s="4" cm="1">
        <f t="array" ref="C336">IF(A336&lt;=MesesFijo, TIN_Fijo, _xlfn.XLOOKUP(B336, IdxFecha, IdxValor, TIN_Fijo) + Diferencial)</f>
        <v>2.9500000000000002E-2</v>
      </c>
      <c r="D336" s="4">
        <f t="shared" si="56"/>
        <v>2.4583333333333336E-3</v>
      </c>
      <c r="E336" s="6" t="b">
        <f t="shared" si="61"/>
        <v>0</v>
      </c>
      <c r="F336" s="1">
        <f t="shared" si="62"/>
        <v>854.42496050603779</v>
      </c>
      <c r="G336" s="1">
        <f t="shared" si="57"/>
        <v>195.79284970955607</v>
      </c>
      <c r="H336" s="1">
        <f t="shared" si="58"/>
        <v>658.6321107964817</v>
      </c>
      <c r="I336" s="1">
        <f t="shared" si="59"/>
        <v>0</v>
      </c>
      <c r="J336" s="7">
        <f t="shared" si="63"/>
        <v>79644.549034395677</v>
      </c>
      <c r="K336" s="1">
        <f t="shared" si="64"/>
        <v>78985.916923599201</v>
      </c>
      <c r="L336" s="2">
        <f t="shared" si="65"/>
        <v>116</v>
      </c>
    </row>
    <row r="337" spans="1:12" x14ac:dyDescent="0.25">
      <c r="A337" s="2">
        <f t="shared" si="60"/>
        <v>336</v>
      </c>
      <c r="B337" s="3">
        <f t="shared" si="55"/>
        <v>56128</v>
      </c>
      <c r="C337" s="4" cm="1">
        <f t="array" ref="C337">IF(A337&lt;=MesesFijo, TIN_Fijo, _xlfn.XLOOKUP(B337, IdxFecha, IdxValor, TIN_Fijo) + Diferencial)</f>
        <v>2.9500000000000002E-2</v>
      </c>
      <c r="D337" s="4">
        <f t="shared" si="56"/>
        <v>2.4583333333333336E-3</v>
      </c>
      <c r="E337" s="6" t="b">
        <f t="shared" si="61"/>
        <v>0</v>
      </c>
      <c r="F337" s="1">
        <f t="shared" si="62"/>
        <v>854.42496050603779</v>
      </c>
      <c r="G337" s="1">
        <f t="shared" si="57"/>
        <v>194.17371243718139</v>
      </c>
      <c r="H337" s="1">
        <f t="shared" si="58"/>
        <v>660.2512480688564</v>
      </c>
      <c r="I337" s="1">
        <f t="shared" si="59"/>
        <v>0</v>
      </c>
      <c r="J337" s="7">
        <f t="shared" si="63"/>
        <v>78985.916923599201</v>
      </c>
      <c r="K337" s="1">
        <f t="shared" si="64"/>
        <v>78325.665675530341</v>
      </c>
      <c r="L337" s="2">
        <f t="shared" si="65"/>
        <v>116</v>
      </c>
    </row>
    <row r="338" spans="1:12" x14ac:dyDescent="0.25">
      <c r="A338" s="2">
        <f t="shared" si="60"/>
        <v>337</v>
      </c>
      <c r="B338" s="3">
        <f t="shared" si="55"/>
        <v>56158</v>
      </c>
      <c r="C338" s="4" cm="1">
        <f t="array" ref="C338">IF(A338&lt;=MesesFijo, TIN_Fijo, _xlfn.XLOOKUP(B338, IdxFecha, IdxValor, TIN_Fijo) + Diferencial)</f>
        <v>2.9500000000000002E-2</v>
      </c>
      <c r="D338" s="4">
        <f t="shared" si="56"/>
        <v>2.4583333333333336E-3</v>
      </c>
      <c r="E338" s="6" t="b">
        <f t="shared" si="61"/>
        <v>1</v>
      </c>
      <c r="F338" s="1">
        <f t="shared" si="62"/>
        <v>847.28273606239463</v>
      </c>
      <c r="G338" s="1">
        <f t="shared" si="57"/>
        <v>192.55059478567878</v>
      </c>
      <c r="H338" s="1">
        <f t="shared" si="58"/>
        <v>654.73214127671588</v>
      </c>
      <c r="I338" s="1">
        <f t="shared" si="59"/>
        <v>0</v>
      </c>
      <c r="J338" s="7">
        <f t="shared" si="63"/>
        <v>78325.665675530341</v>
      </c>
      <c r="K338" s="1">
        <f t="shared" si="64"/>
        <v>77670.933534253621</v>
      </c>
      <c r="L338" s="2">
        <f t="shared" si="65"/>
        <v>105</v>
      </c>
    </row>
    <row r="339" spans="1:12" x14ac:dyDescent="0.25">
      <c r="A339" s="2">
        <f t="shared" si="60"/>
        <v>338</v>
      </c>
      <c r="B339" s="3">
        <f t="shared" si="55"/>
        <v>56189</v>
      </c>
      <c r="C339" s="4" cm="1">
        <f t="array" ref="C339">IF(A339&lt;=MesesFijo, TIN_Fijo, _xlfn.XLOOKUP(B339, IdxFecha, IdxValor, TIN_Fijo) + Diferencial)</f>
        <v>2.9500000000000002E-2</v>
      </c>
      <c r="D339" s="4">
        <f t="shared" si="56"/>
        <v>2.4583333333333336E-3</v>
      </c>
      <c r="E339" s="6" t="b">
        <f t="shared" si="61"/>
        <v>0</v>
      </c>
      <c r="F339" s="1">
        <f t="shared" si="62"/>
        <v>847.28273606239463</v>
      </c>
      <c r="G339" s="1">
        <f t="shared" si="57"/>
        <v>190.94104493837352</v>
      </c>
      <c r="H339" s="1">
        <f t="shared" si="58"/>
        <v>656.34169112402105</v>
      </c>
      <c r="I339" s="1">
        <f t="shared" si="59"/>
        <v>0</v>
      </c>
      <c r="J339" s="7">
        <f t="shared" si="63"/>
        <v>77670.933534253621</v>
      </c>
      <c r="K339" s="1">
        <f t="shared" si="64"/>
        <v>77014.591843129601</v>
      </c>
      <c r="L339" s="2">
        <f t="shared" si="65"/>
        <v>105</v>
      </c>
    </row>
    <row r="340" spans="1:12" x14ac:dyDescent="0.25">
      <c r="A340" s="2">
        <f t="shared" si="60"/>
        <v>339</v>
      </c>
      <c r="B340" s="3">
        <f t="shared" si="55"/>
        <v>56219</v>
      </c>
      <c r="C340" s="4" cm="1">
        <f t="array" ref="C340">IF(A340&lt;=MesesFijo, TIN_Fijo, _xlfn.XLOOKUP(B340, IdxFecha, IdxValor, TIN_Fijo) + Diferencial)</f>
        <v>2.9500000000000002E-2</v>
      </c>
      <c r="D340" s="4">
        <f t="shared" si="56"/>
        <v>2.4583333333333336E-3</v>
      </c>
      <c r="E340" s="6" t="b">
        <f t="shared" si="61"/>
        <v>0</v>
      </c>
      <c r="F340" s="1">
        <f t="shared" si="62"/>
        <v>847.28273606239463</v>
      </c>
      <c r="G340" s="1">
        <f t="shared" si="57"/>
        <v>189.32753828102696</v>
      </c>
      <c r="H340" s="1">
        <f t="shared" si="58"/>
        <v>657.9551977813677</v>
      </c>
      <c r="I340" s="1">
        <f t="shared" si="59"/>
        <v>0</v>
      </c>
      <c r="J340" s="7">
        <f t="shared" si="63"/>
        <v>77014.591843129601</v>
      </c>
      <c r="K340" s="1">
        <f t="shared" si="64"/>
        <v>76356.636645348233</v>
      </c>
      <c r="L340" s="2">
        <f t="shared" si="65"/>
        <v>105</v>
      </c>
    </row>
    <row r="341" spans="1:12" x14ac:dyDescent="0.25">
      <c r="A341" s="2">
        <f t="shared" si="60"/>
        <v>340</v>
      </c>
      <c r="B341" s="3">
        <f t="shared" si="55"/>
        <v>56250</v>
      </c>
      <c r="C341" s="4" cm="1">
        <f t="array" ref="C341">IF(A341&lt;=MesesFijo, TIN_Fijo, _xlfn.XLOOKUP(B341, IdxFecha, IdxValor, TIN_Fijo) + Diferencial)</f>
        <v>2.9500000000000002E-2</v>
      </c>
      <c r="D341" s="4">
        <f t="shared" si="56"/>
        <v>2.4583333333333336E-3</v>
      </c>
      <c r="E341" s="6" t="b">
        <f t="shared" si="61"/>
        <v>0</v>
      </c>
      <c r="F341" s="1">
        <f t="shared" si="62"/>
        <v>847.28273606239463</v>
      </c>
      <c r="G341" s="1">
        <f t="shared" si="57"/>
        <v>187.71006508648111</v>
      </c>
      <c r="H341" s="1">
        <f t="shared" si="58"/>
        <v>659.57267097591352</v>
      </c>
      <c r="I341" s="1">
        <f t="shared" si="59"/>
        <v>0</v>
      </c>
      <c r="J341" s="7">
        <f t="shared" si="63"/>
        <v>76356.636645348233</v>
      </c>
      <c r="K341" s="1">
        <f t="shared" si="64"/>
        <v>75697.063974372315</v>
      </c>
      <c r="L341" s="2">
        <f t="shared" si="65"/>
        <v>105</v>
      </c>
    </row>
    <row r="342" spans="1:12" x14ac:dyDescent="0.25">
      <c r="A342" s="2">
        <f t="shared" si="60"/>
        <v>341</v>
      </c>
      <c r="B342" s="3">
        <f t="shared" si="55"/>
        <v>56281</v>
      </c>
      <c r="C342" s="4" cm="1">
        <f t="array" ref="C342">IF(A342&lt;=MesesFijo, TIN_Fijo, _xlfn.XLOOKUP(B342, IdxFecha, IdxValor, TIN_Fijo) + Diferencial)</f>
        <v>2.9500000000000002E-2</v>
      </c>
      <c r="D342" s="4">
        <f t="shared" si="56"/>
        <v>2.4583333333333336E-3</v>
      </c>
      <c r="E342" s="6" t="b">
        <f t="shared" si="61"/>
        <v>0</v>
      </c>
      <c r="F342" s="1">
        <f t="shared" si="62"/>
        <v>847.28273606239463</v>
      </c>
      <c r="G342" s="1">
        <f t="shared" si="57"/>
        <v>186.08861560366529</v>
      </c>
      <c r="H342" s="1">
        <f t="shared" si="58"/>
        <v>661.19412045872934</v>
      </c>
      <c r="I342" s="1">
        <f t="shared" si="59"/>
        <v>0</v>
      </c>
      <c r="J342" s="7">
        <f t="shared" si="63"/>
        <v>75697.063974372315</v>
      </c>
      <c r="K342" s="1">
        <f t="shared" si="64"/>
        <v>75035.86985391358</v>
      </c>
      <c r="L342" s="2">
        <f t="shared" si="65"/>
        <v>105</v>
      </c>
    </row>
    <row r="343" spans="1:12" x14ac:dyDescent="0.25">
      <c r="A343" s="2">
        <f t="shared" si="60"/>
        <v>342</v>
      </c>
      <c r="B343" s="3">
        <f t="shared" si="55"/>
        <v>56309</v>
      </c>
      <c r="C343" s="4" cm="1">
        <f t="array" ref="C343">IF(A343&lt;=MesesFijo, TIN_Fijo, _xlfn.XLOOKUP(B343, IdxFecha, IdxValor, TIN_Fijo) + Diferencial)</f>
        <v>2.9500000000000002E-2</v>
      </c>
      <c r="D343" s="4">
        <f t="shared" si="56"/>
        <v>2.4583333333333336E-3</v>
      </c>
      <c r="E343" s="6" t="b">
        <f t="shared" si="61"/>
        <v>0</v>
      </c>
      <c r="F343" s="1">
        <f t="shared" si="62"/>
        <v>847.28273606239463</v>
      </c>
      <c r="G343" s="1">
        <f t="shared" si="57"/>
        <v>184.46318005753758</v>
      </c>
      <c r="H343" s="1">
        <f t="shared" si="58"/>
        <v>662.81955600485708</v>
      </c>
      <c r="I343" s="1">
        <f t="shared" si="59"/>
        <v>0</v>
      </c>
      <c r="J343" s="7">
        <f t="shared" si="63"/>
        <v>75035.86985391358</v>
      </c>
      <c r="K343" s="1">
        <f t="shared" si="64"/>
        <v>74373.050297908718</v>
      </c>
      <c r="L343" s="2">
        <f t="shared" si="65"/>
        <v>105</v>
      </c>
    </row>
    <row r="344" spans="1:12" x14ac:dyDescent="0.25">
      <c r="A344" s="2">
        <f t="shared" si="60"/>
        <v>343</v>
      </c>
      <c r="B344" s="3">
        <f t="shared" si="55"/>
        <v>56340</v>
      </c>
      <c r="C344" s="4" cm="1">
        <f t="array" ref="C344">IF(A344&lt;=MesesFijo, TIN_Fijo, _xlfn.XLOOKUP(B344, IdxFecha, IdxValor, TIN_Fijo) + Diferencial)</f>
        <v>2.9500000000000002E-2</v>
      </c>
      <c r="D344" s="4">
        <f t="shared" si="56"/>
        <v>2.4583333333333336E-3</v>
      </c>
      <c r="E344" s="6" t="b">
        <f t="shared" si="61"/>
        <v>0</v>
      </c>
      <c r="F344" s="1">
        <f t="shared" si="62"/>
        <v>847.28273606239463</v>
      </c>
      <c r="G344" s="1">
        <f t="shared" si="57"/>
        <v>182.83374864902561</v>
      </c>
      <c r="H344" s="1">
        <f t="shared" si="58"/>
        <v>664.44898741336897</v>
      </c>
      <c r="I344" s="1">
        <f t="shared" si="59"/>
        <v>0</v>
      </c>
      <c r="J344" s="7">
        <f t="shared" si="63"/>
        <v>74373.050297908718</v>
      </c>
      <c r="K344" s="1">
        <f t="shared" si="64"/>
        <v>73708.601310495345</v>
      </c>
      <c r="L344" s="2">
        <f t="shared" si="65"/>
        <v>105</v>
      </c>
    </row>
    <row r="345" spans="1:12" x14ac:dyDescent="0.25">
      <c r="A345" s="2">
        <f t="shared" si="60"/>
        <v>344</v>
      </c>
      <c r="B345" s="3">
        <f t="shared" si="55"/>
        <v>56370</v>
      </c>
      <c r="C345" s="4" cm="1">
        <f t="array" ref="C345">IF(A345&lt;=MesesFijo, TIN_Fijo, _xlfn.XLOOKUP(B345, IdxFecha, IdxValor, TIN_Fijo) + Diferencial)</f>
        <v>2.9500000000000002E-2</v>
      </c>
      <c r="D345" s="4">
        <f t="shared" si="56"/>
        <v>2.4583333333333336E-3</v>
      </c>
      <c r="E345" s="6" t="b">
        <f t="shared" si="61"/>
        <v>0</v>
      </c>
      <c r="F345" s="1">
        <f t="shared" si="62"/>
        <v>847.28273606239463</v>
      </c>
      <c r="G345" s="1">
        <f t="shared" si="57"/>
        <v>181.20031155496775</v>
      </c>
      <c r="H345" s="1">
        <f t="shared" si="58"/>
        <v>666.08242450742682</v>
      </c>
      <c r="I345" s="1">
        <f t="shared" si="59"/>
        <v>0</v>
      </c>
      <c r="J345" s="7">
        <f t="shared" si="63"/>
        <v>73708.601310495345</v>
      </c>
      <c r="K345" s="1">
        <f t="shared" si="64"/>
        <v>73042.518885987913</v>
      </c>
      <c r="L345" s="2">
        <f t="shared" si="65"/>
        <v>105</v>
      </c>
    </row>
    <row r="346" spans="1:12" x14ac:dyDescent="0.25">
      <c r="A346" s="2">
        <f t="shared" si="60"/>
        <v>345</v>
      </c>
      <c r="B346" s="3">
        <f t="shared" si="55"/>
        <v>56401</v>
      </c>
      <c r="C346" s="4" cm="1">
        <f t="array" ref="C346">IF(A346&lt;=MesesFijo, TIN_Fijo, _xlfn.XLOOKUP(B346, IdxFecha, IdxValor, TIN_Fijo) + Diferencial)</f>
        <v>2.9500000000000002E-2</v>
      </c>
      <c r="D346" s="4">
        <f t="shared" si="56"/>
        <v>2.4583333333333336E-3</v>
      </c>
      <c r="E346" s="6" t="b">
        <f t="shared" si="61"/>
        <v>0</v>
      </c>
      <c r="F346" s="1">
        <f t="shared" si="62"/>
        <v>847.28273606239463</v>
      </c>
      <c r="G346" s="1">
        <f t="shared" si="57"/>
        <v>179.56285892805363</v>
      </c>
      <c r="H346" s="1">
        <f t="shared" si="58"/>
        <v>667.719877134341</v>
      </c>
      <c r="I346" s="1">
        <f t="shared" si="59"/>
        <v>0</v>
      </c>
      <c r="J346" s="7">
        <f t="shared" si="63"/>
        <v>73042.518885987913</v>
      </c>
      <c r="K346" s="1">
        <f t="shared" si="64"/>
        <v>72374.799008853573</v>
      </c>
      <c r="L346" s="2">
        <f t="shared" si="65"/>
        <v>105</v>
      </c>
    </row>
    <row r="347" spans="1:12" x14ac:dyDescent="0.25">
      <c r="A347" s="2">
        <f t="shared" si="60"/>
        <v>346</v>
      </c>
      <c r="B347" s="3">
        <f t="shared" si="55"/>
        <v>56431</v>
      </c>
      <c r="C347" s="4" cm="1">
        <f t="array" ref="C347">IF(A347&lt;=MesesFijo, TIN_Fijo, _xlfn.XLOOKUP(B347, IdxFecha, IdxValor, TIN_Fijo) + Diferencial)</f>
        <v>2.9500000000000002E-2</v>
      </c>
      <c r="D347" s="4">
        <f t="shared" si="56"/>
        <v>2.4583333333333336E-3</v>
      </c>
      <c r="E347" s="6" t="b">
        <f t="shared" si="61"/>
        <v>0</v>
      </c>
      <c r="F347" s="1">
        <f t="shared" si="62"/>
        <v>847.28273606239463</v>
      </c>
      <c r="G347" s="1">
        <f t="shared" si="57"/>
        <v>177.92138089676504</v>
      </c>
      <c r="H347" s="1">
        <f t="shared" si="58"/>
        <v>669.36135516562956</v>
      </c>
      <c r="I347" s="1">
        <f t="shared" si="59"/>
        <v>0</v>
      </c>
      <c r="J347" s="7">
        <f t="shared" si="63"/>
        <v>72374.799008853573</v>
      </c>
      <c r="K347" s="1">
        <f t="shared" si="64"/>
        <v>71705.437653687943</v>
      </c>
      <c r="L347" s="2">
        <f t="shared" si="65"/>
        <v>105</v>
      </c>
    </row>
    <row r="348" spans="1:12" x14ac:dyDescent="0.25">
      <c r="A348" s="2">
        <f t="shared" si="60"/>
        <v>347</v>
      </c>
      <c r="B348" s="3">
        <f t="shared" si="55"/>
        <v>56462</v>
      </c>
      <c r="C348" s="4" cm="1">
        <f t="array" ref="C348">IF(A348&lt;=MesesFijo, TIN_Fijo, _xlfn.XLOOKUP(B348, IdxFecha, IdxValor, TIN_Fijo) + Diferencial)</f>
        <v>2.9500000000000002E-2</v>
      </c>
      <c r="D348" s="4">
        <f t="shared" si="56"/>
        <v>2.4583333333333336E-3</v>
      </c>
      <c r="E348" s="6" t="b">
        <f t="shared" si="61"/>
        <v>0</v>
      </c>
      <c r="F348" s="1">
        <f t="shared" si="62"/>
        <v>847.28273606239463</v>
      </c>
      <c r="G348" s="1">
        <f t="shared" si="57"/>
        <v>176.27586756531622</v>
      </c>
      <c r="H348" s="1">
        <f t="shared" si="58"/>
        <v>671.00686849707836</v>
      </c>
      <c r="I348" s="1">
        <f t="shared" si="59"/>
        <v>0</v>
      </c>
      <c r="J348" s="7">
        <f t="shared" si="63"/>
        <v>71705.437653687943</v>
      </c>
      <c r="K348" s="1">
        <f t="shared" si="64"/>
        <v>71034.430785190867</v>
      </c>
      <c r="L348" s="2">
        <f t="shared" si="65"/>
        <v>105</v>
      </c>
    </row>
    <row r="349" spans="1:12" x14ac:dyDescent="0.25">
      <c r="A349" s="2">
        <f t="shared" si="60"/>
        <v>348</v>
      </c>
      <c r="B349" s="3">
        <f t="shared" si="55"/>
        <v>56493</v>
      </c>
      <c r="C349" s="4" cm="1">
        <f t="array" ref="C349">IF(A349&lt;=MesesFijo, TIN_Fijo, _xlfn.XLOOKUP(B349, IdxFecha, IdxValor, TIN_Fijo) + Diferencial)</f>
        <v>2.9500000000000002E-2</v>
      </c>
      <c r="D349" s="4">
        <f t="shared" si="56"/>
        <v>2.4583333333333336E-3</v>
      </c>
      <c r="E349" s="6" t="b">
        <f t="shared" si="61"/>
        <v>0</v>
      </c>
      <c r="F349" s="1">
        <f t="shared" si="62"/>
        <v>847.28273606239463</v>
      </c>
      <c r="G349" s="1">
        <f t="shared" si="57"/>
        <v>174.62630901359424</v>
      </c>
      <c r="H349" s="1">
        <f t="shared" si="58"/>
        <v>672.65642704880042</v>
      </c>
      <c r="I349" s="1">
        <f t="shared" si="59"/>
        <v>0</v>
      </c>
      <c r="J349" s="7">
        <f t="shared" si="63"/>
        <v>71034.430785190867</v>
      </c>
      <c r="K349" s="1">
        <f t="shared" si="64"/>
        <v>70361.774358142065</v>
      </c>
      <c r="L349" s="2">
        <f t="shared" si="65"/>
        <v>105</v>
      </c>
    </row>
    <row r="350" spans="1:12" x14ac:dyDescent="0.25">
      <c r="A350" s="2">
        <f t="shared" si="60"/>
        <v>349</v>
      </c>
      <c r="B350" s="3">
        <f t="shared" si="55"/>
        <v>56523</v>
      </c>
      <c r="C350" s="4" cm="1">
        <f t="array" ref="C350">IF(A350&lt;=MesesFijo, TIN_Fijo, _xlfn.XLOOKUP(B350, IdxFecha, IdxValor, TIN_Fijo) + Diferencial)</f>
        <v>2.9500000000000002E-2</v>
      </c>
      <c r="D350" s="4">
        <f t="shared" si="56"/>
        <v>2.4583333333333336E-3</v>
      </c>
      <c r="E350" s="6" t="b">
        <f t="shared" si="61"/>
        <v>1</v>
      </c>
      <c r="F350" s="1">
        <f t="shared" si="62"/>
        <v>839.25944127928631</v>
      </c>
      <c r="G350" s="1">
        <f t="shared" si="57"/>
        <v>172.97269529709928</v>
      </c>
      <c r="H350" s="1">
        <f t="shared" si="58"/>
        <v>666.28674598218709</v>
      </c>
      <c r="I350" s="1">
        <f t="shared" si="59"/>
        <v>0</v>
      </c>
      <c r="J350" s="7">
        <f t="shared" si="63"/>
        <v>70361.774358142065</v>
      </c>
      <c r="K350" s="1">
        <f t="shared" si="64"/>
        <v>69695.487612159879</v>
      </c>
      <c r="L350" s="2">
        <f t="shared" si="65"/>
        <v>94</v>
      </c>
    </row>
    <row r="351" spans="1:12" x14ac:dyDescent="0.25">
      <c r="A351" s="2">
        <f t="shared" si="60"/>
        <v>350</v>
      </c>
      <c r="B351" s="3">
        <f t="shared" si="55"/>
        <v>56554</v>
      </c>
      <c r="C351" s="4" cm="1">
        <f t="array" ref="C351">IF(A351&lt;=MesesFijo, TIN_Fijo, _xlfn.XLOOKUP(B351, IdxFecha, IdxValor, TIN_Fijo) + Diferencial)</f>
        <v>2.9500000000000002E-2</v>
      </c>
      <c r="D351" s="4">
        <f t="shared" si="56"/>
        <v>2.4583333333333336E-3</v>
      </c>
      <c r="E351" s="6" t="b">
        <f t="shared" si="61"/>
        <v>0</v>
      </c>
      <c r="F351" s="1">
        <f t="shared" si="62"/>
        <v>839.25944127928631</v>
      </c>
      <c r="G351" s="1">
        <f t="shared" si="57"/>
        <v>171.33474037989305</v>
      </c>
      <c r="H351" s="1">
        <f t="shared" si="58"/>
        <v>667.9247008993932</v>
      </c>
      <c r="I351" s="1">
        <f t="shared" si="59"/>
        <v>0</v>
      </c>
      <c r="J351" s="7">
        <f t="shared" si="63"/>
        <v>69695.487612159879</v>
      </c>
      <c r="K351" s="1">
        <f t="shared" si="64"/>
        <v>69027.56291126048</v>
      </c>
      <c r="L351" s="2">
        <f t="shared" si="65"/>
        <v>94</v>
      </c>
    </row>
    <row r="352" spans="1:12" x14ac:dyDescent="0.25">
      <c r="A352" s="2">
        <f t="shared" si="60"/>
        <v>351</v>
      </c>
      <c r="B352" s="3">
        <f t="shared" si="55"/>
        <v>56584</v>
      </c>
      <c r="C352" s="4" cm="1">
        <f t="array" ref="C352">IF(A352&lt;=MesesFijo, TIN_Fijo, _xlfn.XLOOKUP(B352, IdxFecha, IdxValor, TIN_Fijo) + Diferencial)</f>
        <v>2.9500000000000002E-2</v>
      </c>
      <c r="D352" s="4">
        <f t="shared" si="56"/>
        <v>2.4583333333333336E-3</v>
      </c>
      <c r="E352" s="6" t="b">
        <f t="shared" si="61"/>
        <v>0</v>
      </c>
      <c r="F352" s="1">
        <f t="shared" si="62"/>
        <v>839.25944127928631</v>
      </c>
      <c r="G352" s="1">
        <f t="shared" si="57"/>
        <v>169.69275882351536</v>
      </c>
      <c r="H352" s="1">
        <f t="shared" si="58"/>
        <v>669.56668245577089</v>
      </c>
      <c r="I352" s="1">
        <f t="shared" si="59"/>
        <v>0</v>
      </c>
      <c r="J352" s="7">
        <f t="shared" si="63"/>
        <v>69027.56291126048</v>
      </c>
      <c r="K352" s="1">
        <f t="shared" si="64"/>
        <v>68357.99622880471</v>
      </c>
      <c r="L352" s="2">
        <f t="shared" si="65"/>
        <v>94</v>
      </c>
    </row>
    <row r="353" spans="1:12" x14ac:dyDescent="0.25">
      <c r="A353" s="2">
        <f t="shared" si="60"/>
        <v>352</v>
      </c>
      <c r="B353" s="3">
        <f t="shared" si="55"/>
        <v>56615</v>
      </c>
      <c r="C353" s="4" cm="1">
        <f t="array" ref="C353">IF(A353&lt;=MesesFijo, TIN_Fijo, _xlfn.XLOOKUP(B353, IdxFecha, IdxValor, TIN_Fijo) + Diferencial)</f>
        <v>2.9500000000000002E-2</v>
      </c>
      <c r="D353" s="4">
        <f t="shared" si="56"/>
        <v>2.4583333333333336E-3</v>
      </c>
      <c r="E353" s="6" t="b">
        <f t="shared" si="61"/>
        <v>0</v>
      </c>
      <c r="F353" s="1">
        <f t="shared" si="62"/>
        <v>839.25944127928631</v>
      </c>
      <c r="G353" s="1">
        <f t="shared" si="57"/>
        <v>168.04674072914494</v>
      </c>
      <c r="H353" s="1">
        <f t="shared" si="58"/>
        <v>671.21270055014134</v>
      </c>
      <c r="I353" s="1">
        <f t="shared" si="59"/>
        <v>0</v>
      </c>
      <c r="J353" s="7">
        <f t="shared" si="63"/>
        <v>68357.99622880471</v>
      </c>
      <c r="K353" s="1">
        <f t="shared" si="64"/>
        <v>67686.783528254571</v>
      </c>
      <c r="L353" s="2">
        <f t="shared" si="65"/>
        <v>94</v>
      </c>
    </row>
    <row r="354" spans="1:12" x14ac:dyDescent="0.25">
      <c r="A354" s="2">
        <f t="shared" si="60"/>
        <v>353</v>
      </c>
      <c r="B354" s="3">
        <f t="shared" si="55"/>
        <v>56646</v>
      </c>
      <c r="C354" s="4" cm="1">
        <f t="array" ref="C354">IF(A354&lt;=MesesFijo, TIN_Fijo, _xlfn.XLOOKUP(B354, IdxFecha, IdxValor, TIN_Fijo) + Diferencial)</f>
        <v>2.9500000000000002E-2</v>
      </c>
      <c r="D354" s="4">
        <f t="shared" si="56"/>
        <v>2.4583333333333336E-3</v>
      </c>
      <c r="E354" s="6" t="b">
        <f t="shared" si="61"/>
        <v>0</v>
      </c>
      <c r="F354" s="1">
        <f t="shared" si="62"/>
        <v>839.25944127928631</v>
      </c>
      <c r="G354" s="1">
        <f t="shared" si="57"/>
        <v>166.39667617362585</v>
      </c>
      <c r="H354" s="1">
        <f t="shared" si="58"/>
        <v>672.8627651056604</v>
      </c>
      <c r="I354" s="1">
        <f t="shared" si="59"/>
        <v>0</v>
      </c>
      <c r="J354" s="7">
        <f t="shared" si="63"/>
        <v>67686.783528254571</v>
      </c>
      <c r="K354" s="1">
        <f t="shared" si="64"/>
        <v>67013.920763148912</v>
      </c>
      <c r="L354" s="2">
        <f t="shared" si="65"/>
        <v>94</v>
      </c>
    </row>
    <row r="355" spans="1:12" x14ac:dyDescent="0.25">
      <c r="A355" s="2">
        <f t="shared" si="60"/>
        <v>354</v>
      </c>
      <c r="B355" s="3">
        <f t="shared" si="55"/>
        <v>56674</v>
      </c>
      <c r="C355" s="4" cm="1">
        <f t="array" ref="C355">IF(A355&lt;=MesesFijo, TIN_Fijo, _xlfn.XLOOKUP(B355, IdxFecha, IdxValor, TIN_Fijo) + Diferencial)</f>
        <v>2.9500000000000002E-2</v>
      </c>
      <c r="D355" s="4">
        <f t="shared" si="56"/>
        <v>2.4583333333333336E-3</v>
      </c>
      <c r="E355" s="6" t="b">
        <f t="shared" si="61"/>
        <v>0</v>
      </c>
      <c r="F355" s="1">
        <f t="shared" si="62"/>
        <v>839.25944127928631</v>
      </c>
      <c r="G355" s="1">
        <f t="shared" si="57"/>
        <v>164.74255520940775</v>
      </c>
      <c r="H355" s="1">
        <f t="shared" si="58"/>
        <v>674.51688606987852</v>
      </c>
      <c r="I355" s="1">
        <f t="shared" si="59"/>
        <v>0</v>
      </c>
      <c r="J355" s="7">
        <f t="shared" si="63"/>
        <v>67013.920763148912</v>
      </c>
      <c r="K355" s="1">
        <f t="shared" si="64"/>
        <v>66339.403877079036</v>
      </c>
      <c r="L355" s="2">
        <f t="shared" si="65"/>
        <v>94</v>
      </c>
    </row>
    <row r="356" spans="1:12" x14ac:dyDescent="0.25">
      <c r="A356" s="2">
        <f t="shared" si="60"/>
        <v>355</v>
      </c>
      <c r="B356" s="3">
        <f t="shared" si="55"/>
        <v>56705</v>
      </c>
      <c r="C356" s="4" cm="1">
        <f t="array" ref="C356">IF(A356&lt;=MesesFijo, TIN_Fijo, _xlfn.XLOOKUP(B356, IdxFecha, IdxValor, TIN_Fijo) + Diferencial)</f>
        <v>2.9500000000000002E-2</v>
      </c>
      <c r="D356" s="4">
        <f t="shared" si="56"/>
        <v>2.4583333333333336E-3</v>
      </c>
      <c r="E356" s="6" t="b">
        <f t="shared" si="61"/>
        <v>0</v>
      </c>
      <c r="F356" s="1">
        <f t="shared" si="62"/>
        <v>839.25944127928631</v>
      </c>
      <c r="G356" s="1">
        <f t="shared" si="57"/>
        <v>163.08436786448598</v>
      </c>
      <c r="H356" s="1">
        <f t="shared" si="58"/>
        <v>676.17507341480029</v>
      </c>
      <c r="I356" s="1">
        <f t="shared" si="59"/>
        <v>0</v>
      </c>
      <c r="J356" s="7">
        <f t="shared" si="63"/>
        <v>66339.403877079036</v>
      </c>
      <c r="K356" s="1">
        <f t="shared" si="64"/>
        <v>65663.228803664242</v>
      </c>
      <c r="L356" s="2">
        <f t="shared" si="65"/>
        <v>94</v>
      </c>
    </row>
    <row r="357" spans="1:12" x14ac:dyDescent="0.25">
      <c r="A357" s="2">
        <f t="shared" si="60"/>
        <v>356</v>
      </c>
      <c r="B357" s="3">
        <f t="shared" si="55"/>
        <v>56735</v>
      </c>
      <c r="C357" s="4" cm="1">
        <f t="array" ref="C357">IF(A357&lt;=MesesFijo, TIN_Fijo, _xlfn.XLOOKUP(B357, IdxFecha, IdxValor, TIN_Fijo) + Diferencial)</f>
        <v>2.9500000000000002E-2</v>
      </c>
      <c r="D357" s="4">
        <f t="shared" si="56"/>
        <v>2.4583333333333336E-3</v>
      </c>
      <c r="E357" s="6" t="b">
        <f t="shared" si="61"/>
        <v>0</v>
      </c>
      <c r="F357" s="1">
        <f t="shared" si="62"/>
        <v>839.25944127928631</v>
      </c>
      <c r="G357" s="1">
        <f t="shared" si="57"/>
        <v>161.42210414234128</v>
      </c>
      <c r="H357" s="1">
        <f t="shared" si="58"/>
        <v>677.83733713694505</v>
      </c>
      <c r="I357" s="1">
        <f t="shared" si="59"/>
        <v>0</v>
      </c>
      <c r="J357" s="7">
        <f t="shared" si="63"/>
        <v>65663.228803664242</v>
      </c>
      <c r="K357" s="1">
        <f t="shared" si="64"/>
        <v>64985.391466527297</v>
      </c>
      <c r="L357" s="2">
        <f t="shared" si="65"/>
        <v>94</v>
      </c>
    </row>
    <row r="358" spans="1:12" x14ac:dyDescent="0.25">
      <c r="A358" s="2">
        <f t="shared" si="60"/>
        <v>357</v>
      </c>
      <c r="B358" s="3">
        <f t="shared" si="55"/>
        <v>56766</v>
      </c>
      <c r="C358" s="4" cm="1">
        <f t="array" ref="C358">IF(A358&lt;=MesesFijo, TIN_Fijo, _xlfn.XLOOKUP(B358, IdxFecha, IdxValor, TIN_Fijo) + Diferencial)</f>
        <v>2.9500000000000002E-2</v>
      </c>
      <c r="D358" s="4">
        <f t="shared" si="56"/>
        <v>2.4583333333333336E-3</v>
      </c>
      <c r="E358" s="6" t="b">
        <f t="shared" si="61"/>
        <v>0</v>
      </c>
      <c r="F358" s="1">
        <f t="shared" si="62"/>
        <v>839.25944127928631</v>
      </c>
      <c r="G358" s="1">
        <f t="shared" si="57"/>
        <v>159.75575402187962</v>
      </c>
      <c r="H358" s="1">
        <f t="shared" si="58"/>
        <v>679.50368725740668</v>
      </c>
      <c r="I358" s="1">
        <f t="shared" si="59"/>
        <v>0</v>
      </c>
      <c r="J358" s="7">
        <f t="shared" si="63"/>
        <v>64985.391466527297</v>
      </c>
      <c r="K358" s="1">
        <f t="shared" si="64"/>
        <v>64305.887779269891</v>
      </c>
      <c r="L358" s="2">
        <f t="shared" si="65"/>
        <v>94</v>
      </c>
    </row>
    <row r="359" spans="1:12" x14ac:dyDescent="0.25">
      <c r="A359" s="2">
        <f t="shared" si="60"/>
        <v>358</v>
      </c>
      <c r="B359" s="3">
        <f t="shared" si="55"/>
        <v>56796</v>
      </c>
      <c r="C359" s="4" cm="1">
        <f t="array" ref="C359">IF(A359&lt;=MesesFijo, TIN_Fijo, _xlfn.XLOOKUP(B359, IdxFecha, IdxValor, TIN_Fijo) + Diferencial)</f>
        <v>2.9500000000000002E-2</v>
      </c>
      <c r="D359" s="4">
        <f t="shared" si="56"/>
        <v>2.4583333333333336E-3</v>
      </c>
      <c r="E359" s="6" t="b">
        <f t="shared" si="61"/>
        <v>0</v>
      </c>
      <c r="F359" s="1">
        <f t="shared" si="62"/>
        <v>839.25944127928631</v>
      </c>
      <c r="G359" s="1">
        <f t="shared" si="57"/>
        <v>158.08530745737184</v>
      </c>
      <c r="H359" s="1">
        <f t="shared" si="58"/>
        <v>681.17413382191444</v>
      </c>
      <c r="I359" s="1">
        <f t="shared" si="59"/>
        <v>0</v>
      </c>
      <c r="J359" s="7">
        <f t="shared" si="63"/>
        <v>64305.887779269891</v>
      </c>
      <c r="K359" s="1">
        <f t="shared" si="64"/>
        <v>63624.713645447977</v>
      </c>
      <c r="L359" s="2">
        <f t="shared" si="65"/>
        <v>94</v>
      </c>
    </row>
    <row r="360" spans="1:12" x14ac:dyDescent="0.25">
      <c r="A360" s="2">
        <f t="shared" si="60"/>
        <v>359</v>
      </c>
      <c r="B360" s="3">
        <f t="shared" si="55"/>
        <v>56827</v>
      </c>
      <c r="C360" s="4" cm="1">
        <f t="array" ref="C360">IF(A360&lt;=MesesFijo, TIN_Fijo, _xlfn.XLOOKUP(B360, IdxFecha, IdxValor, TIN_Fijo) + Diferencial)</f>
        <v>2.9500000000000002E-2</v>
      </c>
      <c r="D360" s="4">
        <f t="shared" si="56"/>
        <v>2.4583333333333336E-3</v>
      </c>
      <c r="E360" s="6" t="b">
        <f t="shared" si="61"/>
        <v>0</v>
      </c>
      <c r="F360" s="1">
        <f t="shared" si="62"/>
        <v>839.25944127928631</v>
      </c>
      <c r="G360" s="1">
        <f t="shared" si="57"/>
        <v>156.41075437839297</v>
      </c>
      <c r="H360" s="1">
        <f t="shared" si="58"/>
        <v>682.84868690089331</v>
      </c>
      <c r="I360" s="1">
        <f t="shared" si="59"/>
        <v>0</v>
      </c>
      <c r="J360" s="7">
        <f t="shared" si="63"/>
        <v>63624.713645447977</v>
      </c>
      <c r="K360" s="1">
        <f t="shared" si="64"/>
        <v>62941.864958547085</v>
      </c>
      <c r="L360" s="2">
        <f t="shared" si="65"/>
        <v>94</v>
      </c>
    </row>
    <row r="361" spans="1:12" x14ac:dyDescent="0.25">
      <c r="A361" s="2">
        <f t="shared" si="60"/>
        <v>360</v>
      </c>
      <c r="B361" s="3">
        <f t="shared" si="55"/>
        <v>56858</v>
      </c>
      <c r="C361" s="4" cm="1">
        <f t="array" ref="C361">IF(A361&lt;=MesesFijo, TIN_Fijo, _xlfn.XLOOKUP(B361, IdxFecha, IdxValor, TIN_Fijo) + Diferencial)</f>
        <v>2.9500000000000002E-2</v>
      </c>
      <c r="D361" s="4">
        <f t="shared" si="56"/>
        <v>2.4583333333333336E-3</v>
      </c>
      <c r="E361" s="6" t="b">
        <f t="shared" si="61"/>
        <v>0</v>
      </c>
      <c r="F361" s="1">
        <f t="shared" si="62"/>
        <v>839.25944127928631</v>
      </c>
      <c r="G361" s="1">
        <f t="shared" si="57"/>
        <v>154.73208468976159</v>
      </c>
      <c r="H361" s="1">
        <f t="shared" si="58"/>
        <v>684.52735658952474</v>
      </c>
      <c r="I361" s="1">
        <f t="shared" si="59"/>
        <v>0</v>
      </c>
      <c r="J361" s="7">
        <f t="shared" si="63"/>
        <v>62941.864958547085</v>
      </c>
      <c r="K361" s="1">
        <f t="shared" si="64"/>
        <v>62257.337601957559</v>
      </c>
      <c r="L361" s="2">
        <f t="shared" si="65"/>
        <v>94</v>
      </c>
    </row>
    <row r="362" spans="1:12" x14ac:dyDescent="0.25">
      <c r="A362" s="2">
        <f t="shared" si="60"/>
        <v>361</v>
      </c>
      <c r="B362" s="3">
        <f t="shared" si="55"/>
        <v>56888</v>
      </c>
      <c r="C362" s="4" cm="1">
        <f t="array" ref="C362">IF(A362&lt;=MesesFijo, TIN_Fijo, _xlfn.XLOOKUP(B362, IdxFecha, IdxValor, TIN_Fijo) + Diferencial)</f>
        <v>2.9500000000000002E-2</v>
      </c>
      <c r="D362" s="4">
        <f t="shared" si="56"/>
        <v>2.4583333333333336E-3</v>
      </c>
      <c r="E362" s="6" t="b">
        <f t="shared" si="61"/>
        <v>1</v>
      </c>
      <c r="F362" s="1">
        <f t="shared" si="62"/>
        <v>830.13203383417715</v>
      </c>
      <c r="G362" s="1">
        <f t="shared" si="57"/>
        <v>153.04928827147901</v>
      </c>
      <c r="H362" s="1">
        <f t="shared" si="58"/>
        <v>677.08274556269816</v>
      </c>
      <c r="I362" s="1">
        <f t="shared" si="59"/>
        <v>0</v>
      </c>
      <c r="J362" s="7">
        <f t="shared" si="63"/>
        <v>62257.337601957559</v>
      </c>
      <c r="K362" s="1">
        <f t="shared" si="64"/>
        <v>61580.254856394859</v>
      </c>
      <c r="L362" s="2">
        <f t="shared" si="65"/>
        <v>83</v>
      </c>
    </row>
    <row r="363" spans="1:12" x14ac:dyDescent="0.25">
      <c r="A363" s="2">
        <f t="shared" si="60"/>
        <v>362</v>
      </c>
      <c r="B363" s="3">
        <f t="shared" si="55"/>
        <v>56919</v>
      </c>
      <c r="C363" s="4" cm="1">
        <f t="array" ref="C363">IF(A363&lt;=MesesFijo, TIN_Fijo, _xlfn.XLOOKUP(B363, IdxFecha, IdxValor, TIN_Fijo) + Diferencial)</f>
        <v>2.9500000000000002E-2</v>
      </c>
      <c r="D363" s="4">
        <f t="shared" si="56"/>
        <v>2.4583333333333336E-3</v>
      </c>
      <c r="E363" s="6" t="b">
        <f t="shared" si="61"/>
        <v>0</v>
      </c>
      <c r="F363" s="1">
        <f t="shared" si="62"/>
        <v>830.13203383417715</v>
      </c>
      <c r="G363" s="1">
        <f t="shared" si="57"/>
        <v>151.38479318863739</v>
      </c>
      <c r="H363" s="1">
        <f t="shared" si="58"/>
        <v>678.7472406455397</v>
      </c>
      <c r="I363" s="1">
        <f t="shared" si="59"/>
        <v>0</v>
      </c>
      <c r="J363" s="7">
        <f t="shared" si="63"/>
        <v>61580.254856394859</v>
      </c>
      <c r="K363" s="1">
        <f t="shared" si="64"/>
        <v>60901.507615749317</v>
      </c>
      <c r="L363" s="2">
        <f t="shared" si="65"/>
        <v>83</v>
      </c>
    </row>
    <row r="364" spans="1:12" x14ac:dyDescent="0.25">
      <c r="A364" s="2">
        <f t="shared" si="60"/>
        <v>363</v>
      </c>
      <c r="B364" s="3">
        <f t="shared" si="55"/>
        <v>56949</v>
      </c>
      <c r="C364" s="4" cm="1">
        <f t="array" ref="C364">IF(A364&lt;=MesesFijo, TIN_Fijo, _xlfn.XLOOKUP(B364, IdxFecha, IdxValor, TIN_Fijo) + Diferencial)</f>
        <v>2.9500000000000002E-2</v>
      </c>
      <c r="D364" s="4">
        <f t="shared" si="56"/>
        <v>2.4583333333333336E-3</v>
      </c>
      <c r="E364" s="6" t="b">
        <f t="shared" si="61"/>
        <v>0</v>
      </c>
      <c r="F364" s="1">
        <f t="shared" si="62"/>
        <v>830.13203383417715</v>
      </c>
      <c r="G364" s="1">
        <f t="shared" si="57"/>
        <v>149.71620622205043</v>
      </c>
      <c r="H364" s="1">
        <f t="shared" si="58"/>
        <v>680.41582761212669</v>
      </c>
      <c r="I364" s="1">
        <f t="shared" si="59"/>
        <v>0</v>
      </c>
      <c r="J364" s="7">
        <f t="shared" si="63"/>
        <v>60901.507615749317</v>
      </c>
      <c r="K364" s="1">
        <f t="shared" si="64"/>
        <v>60221.091788137193</v>
      </c>
      <c r="L364" s="2">
        <f t="shared" si="65"/>
        <v>83</v>
      </c>
    </row>
    <row r="365" spans="1:12" x14ac:dyDescent="0.25">
      <c r="A365" s="2">
        <f t="shared" si="60"/>
        <v>364</v>
      </c>
      <c r="B365" s="3">
        <f t="shared" si="55"/>
        <v>56980</v>
      </c>
      <c r="C365" s="4" cm="1">
        <f t="array" ref="C365">IF(A365&lt;=MesesFijo, TIN_Fijo, _xlfn.XLOOKUP(B365, IdxFecha, IdxValor, TIN_Fijo) + Diferencial)</f>
        <v>2.9500000000000002E-2</v>
      </c>
      <c r="D365" s="4">
        <f t="shared" si="56"/>
        <v>2.4583333333333336E-3</v>
      </c>
      <c r="E365" s="6" t="b">
        <f t="shared" si="61"/>
        <v>0</v>
      </c>
      <c r="F365" s="1">
        <f t="shared" si="62"/>
        <v>830.13203383417715</v>
      </c>
      <c r="G365" s="1">
        <f t="shared" si="57"/>
        <v>148.04351731250395</v>
      </c>
      <c r="H365" s="1">
        <f t="shared" si="58"/>
        <v>682.08851652167323</v>
      </c>
      <c r="I365" s="1">
        <f t="shared" si="59"/>
        <v>0</v>
      </c>
      <c r="J365" s="7">
        <f t="shared" si="63"/>
        <v>60221.091788137193</v>
      </c>
      <c r="K365" s="1">
        <f t="shared" si="64"/>
        <v>59539.003271615518</v>
      </c>
      <c r="L365" s="2">
        <f t="shared" si="65"/>
        <v>83</v>
      </c>
    </row>
    <row r="366" spans="1:12" x14ac:dyDescent="0.25">
      <c r="A366" s="2">
        <f t="shared" si="60"/>
        <v>365</v>
      </c>
      <c r="B366" s="3">
        <f t="shared" si="55"/>
        <v>57011</v>
      </c>
      <c r="C366" s="4" cm="1">
        <f t="array" ref="C366">IF(A366&lt;=MesesFijo, TIN_Fijo, _xlfn.XLOOKUP(B366, IdxFecha, IdxValor, TIN_Fijo) + Diferencial)</f>
        <v>2.9500000000000002E-2</v>
      </c>
      <c r="D366" s="4">
        <f t="shared" si="56"/>
        <v>2.4583333333333336E-3</v>
      </c>
      <c r="E366" s="6" t="b">
        <f t="shared" si="61"/>
        <v>0</v>
      </c>
      <c r="F366" s="1">
        <f t="shared" si="62"/>
        <v>830.13203383417715</v>
      </c>
      <c r="G366" s="1">
        <f t="shared" si="57"/>
        <v>146.36671637605482</v>
      </c>
      <c r="H366" s="1">
        <f t="shared" si="58"/>
        <v>683.76531745812235</v>
      </c>
      <c r="I366" s="1">
        <f t="shared" si="59"/>
        <v>0</v>
      </c>
      <c r="J366" s="7">
        <f t="shared" si="63"/>
        <v>59539.003271615518</v>
      </c>
      <c r="K366" s="1">
        <f t="shared" si="64"/>
        <v>58855.237954157397</v>
      </c>
      <c r="L366" s="2">
        <f t="shared" si="65"/>
        <v>83</v>
      </c>
    </row>
    <row r="367" spans="1:12" x14ac:dyDescent="0.25">
      <c r="A367" s="2">
        <f t="shared" si="60"/>
        <v>366</v>
      </c>
      <c r="B367" s="3">
        <f t="shared" si="55"/>
        <v>57040</v>
      </c>
      <c r="C367" s="4" cm="1">
        <f t="array" ref="C367">IF(A367&lt;=MesesFijo, TIN_Fijo, _xlfn.XLOOKUP(B367, IdxFecha, IdxValor, TIN_Fijo) + Diferencial)</f>
        <v>2.9500000000000002E-2</v>
      </c>
      <c r="D367" s="4">
        <f t="shared" si="56"/>
        <v>2.4583333333333336E-3</v>
      </c>
      <c r="E367" s="6" t="b">
        <f t="shared" si="61"/>
        <v>0</v>
      </c>
      <c r="F367" s="1">
        <f t="shared" si="62"/>
        <v>830.13203383417715</v>
      </c>
      <c r="G367" s="1">
        <f t="shared" si="57"/>
        <v>144.68579330397029</v>
      </c>
      <c r="H367" s="1">
        <f t="shared" si="58"/>
        <v>685.44624053020686</v>
      </c>
      <c r="I367" s="1">
        <f t="shared" si="59"/>
        <v>0</v>
      </c>
      <c r="J367" s="7">
        <f t="shared" si="63"/>
        <v>58855.237954157397</v>
      </c>
      <c r="K367" s="1">
        <f t="shared" si="64"/>
        <v>58169.791713627194</v>
      </c>
      <c r="L367" s="2">
        <f t="shared" si="65"/>
        <v>83</v>
      </c>
    </row>
    <row r="368" spans="1:12" x14ac:dyDescent="0.25">
      <c r="A368" s="2">
        <f t="shared" si="60"/>
        <v>367</v>
      </c>
      <c r="B368" s="3">
        <f t="shared" si="55"/>
        <v>57071</v>
      </c>
      <c r="C368" s="4" cm="1">
        <f t="array" ref="C368">IF(A368&lt;=MesesFijo, TIN_Fijo, _xlfn.XLOOKUP(B368, IdxFecha, IdxValor, TIN_Fijo) + Diferencial)</f>
        <v>2.9500000000000002E-2</v>
      </c>
      <c r="D368" s="4">
        <f t="shared" si="56"/>
        <v>2.4583333333333336E-3</v>
      </c>
      <c r="E368" s="6" t="b">
        <f t="shared" si="61"/>
        <v>0</v>
      </c>
      <c r="F368" s="1">
        <f t="shared" si="62"/>
        <v>830.13203383417715</v>
      </c>
      <c r="G368" s="1">
        <f t="shared" si="57"/>
        <v>143.00073796266688</v>
      </c>
      <c r="H368" s="1">
        <f t="shared" si="58"/>
        <v>687.13129587151025</v>
      </c>
      <c r="I368" s="1">
        <f t="shared" si="59"/>
        <v>0</v>
      </c>
      <c r="J368" s="7">
        <f t="shared" si="63"/>
        <v>58169.791713627194</v>
      </c>
      <c r="K368" s="1">
        <f t="shared" si="64"/>
        <v>57482.66041775568</v>
      </c>
      <c r="L368" s="2">
        <f t="shared" si="65"/>
        <v>83</v>
      </c>
    </row>
    <row r="369" spans="1:12" x14ac:dyDescent="0.25">
      <c r="A369" s="2">
        <f t="shared" si="60"/>
        <v>368</v>
      </c>
      <c r="B369" s="3">
        <f t="shared" si="55"/>
        <v>57101</v>
      </c>
      <c r="C369" s="4" cm="1">
        <f t="array" ref="C369">IF(A369&lt;=MesesFijo, TIN_Fijo, _xlfn.XLOOKUP(B369, IdxFecha, IdxValor, TIN_Fijo) + Diferencial)</f>
        <v>2.9500000000000002E-2</v>
      </c>
      <c r="D369" s="4">
        <f t="shared" si="56"/>
        <v>2.4583333333333336E-3</v>
      </c>
      <c r="E369" s="6" t="b">
        <f t="shared" si="61"/>
        <v>0</v>
      </c>
      <c r="F369" s="1">
        <f t="shared" si="62"/>
        <v>830.13203383417715</v>
      </c>
      <c r="G369" s="1">
        <f t="shared" si="57"/>
        <v>141.31154019364939</v>
      </c>
      <c r="H369" s="1">
        <f t="shared" si="58"/>
        <v>688.82049364052773</v>
      </c>
      <c r="I369" s="1">
        <f t="shared" si="59"/>
        <v>0</v>
      </c>
      <c r="J369" s="7">
        <f t="shared" si="63"/>
        <v>57482.66041775568</v>
      </c>
      <c r="K369" s="1">
        <f t="shared" si="64"/>
        <v>56793.839924115149</v>
      </c>
      <c r="L369" s="2">
        <f t="shared" si="65"/>
        <v>83</v>
      </c>
    </row>
    <row r="370" spans="1:12" x14ac:dyDescent="0.25">
      <c r="A370" s="2">
        <f t="shared" si="60"/>
        <v>369</v>
      </c>
      <c r="B370" s="3">
        <f t="shared" si="55"/>
        <v>57132</v>
      </c>
      <c r="C370" s="4" cm="1">
        <f t="array" ref="C370">IF(A370&lt;=MesesFijo, TIN_Fijo, _xlfn.XLOOKUP(B370, IdxFecha, IdxValor, TIN_Fijo) + Diferencial)</f>
        <v>2.9500000000000002E-2</v>
      </c>
      <c r="D370" s="4">
        <f t="shared" si="56"/>
        <v>2.4583333333333336E-3</v>
      </c>
      <c r="E370" s="6" t="b">
        <f t="shared" si="61"/>
        <v>0</v>
      </c>
      <c r="F370" s="1">
        <f t="shared" si="62"/>
        <v>830.13203383417715</v>
      </c>
      <c r="G370" s="1">
        <f t="shared" si="57"/>
        <v>139.61818981344976</v>
      </c>
      <c r="H370" s="1">
        <f t="shared" si="58"/>
        <v>690.51384402072745</v>
      </c>
      <c r="I370" s="1">
        <f t="shared" si="59"/>
        <v>0</v>
      </c>
      <c r="J370" s="7">
        <f t="shared" si="63"/>
        <v>56793.839924115149</v>
      </c>
      <c r="K370" s="1">
        <f t="shared" si="64"/>
        <v>56103.326080094419</v>
      </c>
      <c r="L370" s="2">
        <f t="shared" si="65"/>
        <v>83</v>
      </c>
    </row>
    <row r="371" spans="1:12" x14ac:dyDescent="0.25">
      <c r="A371" s="2">
        <f t="shared" si="60"/>
        <v>370</v>
      </c>
      <c r="B371" s="3">
        <f t="shared" si="55"/>
        <v>57162</v>
      </c>
      <c r="C371" s="4" cm="1">
        <f t="array" ref="C371">IF(A371&lt;=MesesFijo, TIN_Fijo, _xlfn.XLOOKUP(B371, IdxFecha, IdxValor, TIN_Fijo) + Diferencial)</f>
        <v>2.9500000000000002E-2</v>
      </c>
      <c r="D371" s="4">
        <f t="shared" si="56"/>
        <v>2.4583333333333336E-3</v>
      </c>
      <c r="E371" s="6" t="b">
        <f t="shared" si="61"/>
        <v>0</v>
      </c>
      <c r="F371" s="1">
        <f t="shared" si="62"/>
        <v>830.13203383417715</v>
      </c>
      <c r="G371" s="1">
        <f t="shared" si="57"/>
        <v>137.92067661356546</v>
      </c>
      <c r="H371" s="1">
        <f t="shared" si="58"/>
        <v>692.21135722061172</v>
      </c>
      <c r="I371" s="1">
        <f t="shared" si="59"/>
        <v>0</v>
      </c>
      <c r="J371" s="7">
        <f t="shared" si="63"/>
        <v>56103.326080094419</v>
      </c>
      <c r="K371" s="1">
        <f t="shared" si="64"/>
        <v>55411.114722873805</v>
      </c>
      <c r="L371" s="2">
        <f t="shared" si="65"/>
        <v>83</v>
      </c>
    </row>
    <row r="372" spans="1:12" x14ac:dyDescent="0.25">
      <c r="A372" s="2">
        <f t="shared" si="60"/>
        <v>371</v>
      </c>
      <c r="B372" s="3">
        <f t="shared" si="55"/>
        <v>57193</v>
      </c>
      <c r="C372" s="4" cm="1">
        <f t="array" ref="C372">IF(A372&lt;=MesesFijo, TIN_Fijo, _xlfn.XLOOKUP(B372, IdxFecha, IdxValor, TIN_Fijo) + Diferencial)</f>
        <v>2.9500000000000002E-2</v>
      </c>
      <c r="D372" s="4">
        <f t="shared" si="56"/>
        <v>2.4583333333333336E-3</v>
      </c>
      <c r="E372" s="6" t="b">
        <f t="shared" si="61"/>
        <v>0</v>
      </c>
      <c r="F372" s="1">
        <f t="shared" si="62"/>
        <v>830.13203383417715</v>
      </c>
      <c r="G372" s="1">
        <f t="shared" si="57"/>
        <v>136.21899036039812</v>
      </c>
      <c r="H372" s="1">
        <f t="shared" si="58"/>
        <v>693.913043473779</v>
      </c>
      <c r="I372" s="1">
        <f t="shared" si="59"/>
        <v>0</v>
      </c>
      <c r="J372" s="7">
        <f t="shared" si="63"/>
        <v>55411.114722873805</v>
      </c>
      <c r="K372" s="1">
        <f t="shared" si="64"/>
        <v>54717.201679400023</v>
      </c>
      <c r="L372" s="2">
        <f t="shared" si="65"/>
        <v>83</v>
      </c>
    </row>
    <row r="373" spans="1:12" x14ac:dyDescent="0.25">
      <c r="A373" s="2">
        <f t="shared" si="60"/>
        <v>372</v>
      </c>
      <c r="B373" s="3">
        <f t="shared" si="55"/>
        <v>57224</v>
      </c>
      <c r="C373" s="4" cm="1">
        <f t="array" ref="C373">IF(A373&lt;=MesesFijo, TIN_Fijo, _xlfn.XLOOKUP(B373, IdxFecha, IdxValor, TIN_Fijo) + Diferencial)</f>
        <v>2.9500000000000002E-2</v>
      </c>
      <c r="D373" s="4">
        <f t="shared" si="56"/>
        <v>2.4583333333333336E-3</v>
      </c>
      <c r="E373" s="6" t="b">
        <f t="shared" si="61"/>
        <v>0</v>
      </c>
      <c r="F373" s="1">
        <f t="shared" si="62"/>
        <v>830.13203383417715</v>
      </c>
      <c r="G373" s="1">
        <f t="shared" si="57"/>
        <v>134.51312079519175</v>
      </c>
      <c r="H373" s="1">
        <f t="shared" si="58"/>
        <v>695.6189130389854</v>
      </c>
      <c r="I373" s="1">
        <f t="shared" si="59"/>
        <v>0</v>
      </c>
      <c r="J373" s="7">
        <f t="shared" si="63"/>
        <v>54717.201679400023</v>
      </c>
      <c r="K373" s="1">
        <f t="shared" si="64"/>
        <v>54021.58276636104</v>
      </c>
      <c r="L373" s="2">
        <f t="shared" si="65"/>
        <v>83</v>
      </c>
    </row>
    <row r="374" spans="1:12" x14ac:dyDescent="0.25">
      <c r="A374" s="2">
        <f t="shared" si="60"/>
        <v>373</v>
      </c>
      <c r="B374" s="3">
        <f t="shared" si="55"/>
        <v>57254</v>
      </c>
      <c r="C374" s="4" cm="1">
        <f t="array" ref="C374">IF(A374&lt;=MesesFijo, TIN_Fijo, _xlfn.XLOOKUP(B374, IdxFecha, IdxValor, TIN_Fijo) + Diferencial)</f>
        <v>2.9500000000000002E-2</v>
      </c>
      <c r="D374" s="4">
        <f t="shared" si="56"/>
        <v>2.4583333333333336E-3</v>
      </c>
      <c r="E374" s="6" t="b">
        <f t="shared" si="61"/>
        <v>1</v>
      </c>
      <c r="F374" s="1">
        <f t="shared" si="62"/>
        <v>819.57857851608514</v>
      </c>
      <c r="G374" s="1">
        <f t="shared" si="57"/>
        <v>132.80305763397089</v>
      </c>
      <c r="H374" s="1">
        <f t="shared" si="58"/>
        <v>686.77552088211428</v>
      </c>
      <c r="I374" s="1">
        <f t="shared" si="59"/>
        <v>0</v>
      </c>
      <c r="J374" s="7">
        <f t="shared" si="63"/>
        <v>54021.58276636104</v>
      </c>
      <c r="K374" s="1">
        <f t="shared" si="64"/>
        <v>53334.807245478929</v>
      </c>
      <c r="L374" s="2">
        <f t="shared" si="65"/>
        <v>72</v>
      </c>
    </row>
    <row r="375" spans="1:12" x14ac:dyDescent="0.25">
      <c r="A375" s="2">
        <f t="shared" si="60"/>
        <v>374</v>
      </c>
      <c r="B375" s="3">
        <f t="shared" si="55"/>
        <v>57285</v>
      </c>
      <c r="C375" s="4" cm="1">
        <f t="array" ref="C375">IF(A375&lt;=MesesFijo, TIN_Fijo, _xlfn.XLOOKUP(B375, IdxFecha, IdxValor, TIN_Fijo) + Diferencial)</f>
        <v>2.9500000000000002E-2</v>
      </c>
      <c r="D375" s="4">
        <f t="shared" si="56"/>
        <v>2.4583333333333336E-3</v>
      </c>
      <c r="E375" s="6" t="b">
        <f t="shared" si="61"/>
        <v>0</v>
      </c>
      <c r="F375" s="1">
        <f t="shared" si="62"/>
        <v>819.57857851608514</v>
      </c>
      <c r="G375" s="1">
        <f t="shared" si="57"/>
        <v>131.11473447846905</v>
      </c>
      <c r="H375" s="1">
        <f t="shared" si="58"/>
        <v>688.46384403761613</v>
      </c>
      <c r="I375" s="1">
        <f t="shared" si="59"/>
        <v>0</v>
      </c>
      <c r="J375" s="7">
        <f t="shared" si="63"/>
        <v>53334.807245478929</v>
      </c>
      <c r="K375" s="1">
        <f t="shared" si="64"/>
        <v>52646.343401441314</v>
      </c>
      <c r="L375" s="2">
        <f t="shared" si="65"/>
        <v>72</v>
      </c>
    </row>
    <row r="376" spans="1:12" x14ac:dyDescent="0.25">
      <c r="A376" s="2">
        <f t="shared" si="60"/>
        <v>375</v>
      </c>
      <c r="B376" s="3">
        <f t="shared" si="55"/>
        <v>57315</v>
      </c>
      <c r="C376" s="4" cm="1">
        <f t="array" ref="C376">IF(A376&lt;=MesesFijo, TIN_Fijo, _xlfn.XLOOKUP(B376, IdxFecha, IdxValor, TIN_Fijo) + Diferencial)</f>
        <v>2.9500000000000002E-2</v>
      </c>
      <c r="D376" s="4">
        <f t="shared" si="56"/>
        <v>2.4583333333333336E-3</v>
      </c>
      <c r="E376" s="6" t="b">
        <f t="shared" si="61"/>
        <v>0</v>
      </c>
      <c r="F376" s="1">
        <f t="shared" si="62"/>
        <v>819.57857851608514</v>
      </c>
      <c r="G376" s="1">
        <f t="shared" si="57"/>
        <v>129.42226086187657</v>
      </c>
      <c r="H376" s="1">
        <f t="shared" si="58"/>
        <v>690.15631765420858</v>
      </c>
      <c r="I376" s="1">
        <f t="shared" si="59"/>
        <v>0</v>
      </c>
      <c r="J376" s="7">
        <f t="shared" si="63"/>
        <v>52646.343401441314</v>
      </c>
      <c r="K376" s="1">
        <f t="shared" si="64"/>
        <v>51956.187083787103</v>
      </c>
      <c r="L376" s="2">
        <f t="shared" si="65"/>
        <v>72</v>
      </c>
    </row>
    <row r="377" spans="1:12" x14ac:dyDescent="0.25">
      <c r="A377" s="2">
        <f t="shared" si="60"/>
        <v>376</v>
      </c>
      <c r="B377" s="3">
        <f t="shared" si="55"/>
        <v>57346</v>
      </c>
      <c r="C377" s="4" cm="1">
        <f t="array" ref="C377">IF(A377&lt;=MesesFijo, TIN_Fijo, _xlfn.XLOOKUP(B377, IdxFecha, IdxValor, TIN_Fijo) + Diferencial)</f>
        <v>2.9500000000000002E-2</v>
      </c>
      <c r="D377" s="4">
        <f t="shared" si="56"/>
        <v>2.4583333333333336E-3</v>
      </c>
      <c r="E377" s="6" t="b">
        <f t="shared" si="61"/>
        <v>0</v>
      </c>
      <c r="F377" s="1">
        <f t="shared" si="62"/>
        <v>819.57857851608514</v>
      </c>
      <c r="G377" s="1">
        <f t="shared" si="57"/>
        <v>127.72562658097664</v>
      </c>
      <c r="H377" s="1">
        <f t="shared" si="58"/>
        <v>691.85295193510854</v>
      </c>
      <c r="I377" s="1">
        <f t="shared" si="59"/>
        <v>0</v>
      </c>
      <c r="J377" s="7">
        <f t="shared" si="63"/>
        <v>51956.187083787103</v>
      </c>
      <c r="K377" s="1">
        <f t="shared" si="64"/>
        <v>51264.334131851996</v>
      </c>
      <c r="L377" s="2">
        <f t="shared" si="65"/>
        <v>72</v>
      </c>
    </row>
    <row r="378" spans="1:12" x14ac:dyDescent="0.25">
      <c r="A378" s="2">
        <f t="shared" si="60"/>
        <v>377</v>
      </c>
      <c r="B378" s="3">
        <f t="shared" si="55"/>
        <v>57377</v>
      </c>
      <c r="C378" s="4" cm="1">
        <f t="array" ref="C378">IF(A378&lt;=MesesFijo, TIN_Fijo, _xlfn.XLOOKUP(B378, IdxFecha, IdxValor, TIN_Fijo) + Diferencial)</f>
        <v>2.9500000000000002E-2</v>
      </c>
      <c r="D378" s="4">
        <f t="shared" si="56"/>
        <v>2.4583333333333336E-3</v>
      </c>
      <c r="E378" s="6" t="b">
        <f t="shared" si="61"/>
        <v>0</v>
      </c>
      <c r="F378" s="1">
        <f t="shared" si="62"/>
        <v>819.57857851608514</v>
      </c>
      <c r="G378" s="1">
        <f t="shared" si="57"/>
        <v>126.0248214074695</v>
      </c>
      <c r="H378" s="1">
        <f t="shared" si="58"/>
        <v>693.55375710861563</v>
      </c>
      <c r="I378" s="1">
        <f t="shared" si="59"/>
        <v>0</v>
      </c>
      <c r="J378" s="7">
        <f t="shared" si="63"/>
        <v>51264.334131851996</v>
      </c>
      <c r="K378" s="1">
        <f t="shared" si="64"/>
        <v>50570.780374743379</v>
      </c>
      <c r="L378" s="2">
        <f t="shared" si="65"/>
        <v>72</v>
      </c>
    </row>
    <row r="379" spans="1:12" x14ac:dyDescent="0.25">
      <c r="A379" s="2">
        <f t="shared" si="60"/>
        <v>378</v>
      </c>
      <c r="B379" s="3">
        <f t="shared" si="55"/>
        <v>57405</v>
      </c>
      <c r="C379" s="4" cm="1">
        <f t="array" ref="C379">IF(A379&lt;=MesesFijo, TIN_Fijo, _xlfn.XLOOKUP(B379, IdxFecha, IdxValor, TIN_Fijo) + Diferencial)</f>
        <v>2.9500000000000002E-2</v>
      </c>
      <c r="D379" s="4">
        <f t="shared" si="56"/>
        <v>2.4583333333333336E-3</v>
      </c>
      <c r="E379" s="6" t="b">
        <f t="shared" si="61"/>
        <v>0</v>
      </c>
      <c r="F379" s="1">
        <f t="shared" si="62"/>
        <v>819.57857851608514</v>
      </c>
      <c r="G379" s="1">
        <f t="shared" si="57"/>
        <v>124.31983508791082</v>
      </c>
      <c r="H379" s="1">
        <f t="shared" si="58"/>
        <v>695.25874342817428</v>
      </c>
      <c r="I379" s="1">
        <f t="shared" si="59"/>
        <v>0</v>
      </c>
      <c r="J379" s="7">
        <f t="shared" si="63"/>
        <v>50570.780374743379</v>
      </c>
      <c r="K379" s="1">
        <f t="shared" si="64"/>
        <v>49875.521631315205</v>
      </c>
      <c r="L379" s="2">
        <f t="shared" si="65"/>
        <v>72</v>
      </c>
    </row>
    <row r="380" spans="1:12" x14ac:dyDescent="0.25">
      <c r="A380" s="2">
        <f t="shared" si="60"/>
        <v>379</v>
      </c>
      <c r="B380" s="3">
        <f t="shared" si="55"/>
        <v>57436</v>
      </c>
      <c r="C380" s="4" cm="1">
        <f t="array" ref="C380">IF(A380&lt;=MesesFijo, TIN_Fijo, _xlfn.XLOOKUP(B380, IdxFecha, IdxValor, TIN_Fijo) + Diferencial)</f>
        <v>2.9500000000000002E-2</v>
      </c>
      <c r="D380" s="4">
        <f t="shared" si="56"/>
        <v>2.4583333333333336E-3</v>
      </c>
      <c r="E380" s="6" t="b">
        <f t="shared" si="61"/>
        <v>0</v>
      </c>
      <c r="F380" s="1">
        <f t="shared" si="62"/>
        <v>819.57857851608514</v>
      </c>
      <c r="G380" s="1">
        <f t="shared" si="57"/>
        <v>122.61065734364989</v>
      </c>
      <c r="H380" s="1">
        <f t="shared" si="58"/>
        <v>696.96792117243524</v>
      </c>
      <c r="I380" s="1">
        <f t="shared" si="59"/>
        <v>0</v>
      </c>
      <c r="J380" s="7">
        <f t="shared" si="63"/>
        <v>49875.521631315205</v>
      </c>
      <c r="K380" s="1">
        <f t="shared" si="64"/>
        <v>49178.553710142769</v>
      </c>
      <c r="L380" s="2">
        <f t="shared" si="65"/>
        <v>72</v>
      </c>
    </row>
    <row r="381" spans="1:12" x14ac:dyDescent="0.25">
      <c r="A381" s="2">
        <f t="shared" si="60"/>
        <v>380</v>
      </c>
      <c r="B381" s="3">
        <f t="shared" si="55"/>
        <v>57466</v>
      </c>
      <c r="C381" s="4" cm="1">
        <f t="array" ref="C381">IF(A381&lt;=MesesFijo, TIN_Fijo, _xlfn.XLOOKUP(B381, IdxFecha, IdxValor, TIN_Fijo) + Diferencial)</f>
        <v>2.9500000000000002E-2</v>
      </c>
      <c r="D381" s="4">
        <f t="shared" si="56"/>
        <v>2.4583333333333336E-3</v>
      </c>
      <c r="E381" s="6" t="b">
        <f t="shared" si="61"/>
        <v>0</v>
      </c>
      <c r="F381" s="1">
        <f t="shared" si="62"/>
        <v>819.57857851608514</v>
      </c>
      <c r="G381" s="1">
        <f t="shared" si="57"/>
        <v>120.89727787076765</v>
      </c>
      <c r="H381" s="1">
        <f t="shared" si="58"/>
        <v>698.68130064531749</v>
      </c>
      <c r="I381" s="1">
        <f t="shared" si="59"/>
        <v>0</v>
      </c>
      <c r="J381" s="7">
        <f t="shared" si="63"/>
        <v>49178.553710142769</v>
      </c>
      <c r="K381" s="1">
        <f t="shared" si="64"/>
        <v>48479.872409497453</v>
      </c>
      <c r="L381" s="2">
        <f t="shared" si="65"/>
        <v>72</v>
      </c>
    </row>
    <row r="382" spans="1:12" x14ac:dyDescent="0.25">
      <c r="A382" s="2">
        <f t="shared" si="60"/>
        <v>381</v>
      </c>
      <c r="B382" s="3">
        <f t="shared" si="55"/>
        <v>57497</v>
      </c>
      <c r="C382" s="4" cm="1">
        <f t="array" ref="C382">IF(A382&lt;=MesesFijo, TIN_Fijo, _xlfn.XLOOKUP(B382, IdxFecha, IdxValor, TIN_Fijo) + Diferencial)</f>
        <v>2.9500000000000002E-2</v>
      </c>
      <c r="D382" s="4">
        <f t="shared" si="56"/>
        <v>2.4583333333333336E-3</v>
      </c>
      <c r="E382" s="6" t="b">
        <f t="shared" si="61"/>
        <v>0</v>
      </c>
      <c r="F382" s="1">
        <f t="shared" si="62"/>
        <v>819.57857851608514</v>
      </c>
      <c r="G382" s="1">
        <f t="shared" si="57"/>
        <v>119.17968634001458</v>
      </c>
      <c r="H382" s="1">
        <f t="shared" si="58"/>
        <v>700.3988921760706</v>
      </c>
      <c r="I382" s="1">
        <f t="shared" si="59"/>
        <v>0</v>
      </c>
      <c r="J382" s="7">
        <f t="shared" si="63"/>
        <v>48479.872409497453</v>
      </c>
      <c r="K382" s="1">
        <f t="shared" si="64"/>
        <v>47779.473517321385</v>
      </c>
      <c r="L382" s="2">
        <f t="shared" si="65"/>
        <v>72</v>
      </c>
    </row>
    <row r="383" spans="1:12" x14ac:dyDescent="0.25">
      <c r="A383" s="2">
        <f t="shared" si="60"/>
        <v>382</v>
      </c>
      <c r="B383" s="3">
        <f t="shared" si="55"/>
        <v>57527</v>
      </c>
      <c r="C383" s="4" cm="1">
        <f t="array" ref="C383">IF(A383&lt;=MesesFijo, TIN_Fijo, _xlfn.XLOOKUP(B383, IdxFecha, IdxValor, TIN_Fijo) + Diferencial)</f>
        <v>2.9500000000000002E-2</v>
      </c>
      <c r="D383" s="4">
        <f t="shared" si="56"/>
        <v>2.4583333333333336E-3</v>
      </c>
      <c r="E383" s="6" t="b">
        <f t="shared" si="61"/>
        <v>0</v>
      </c>
      <c r="F383" s="1">
        <f t="shared" si="62"/>
        <v>819.57857851608514</v>
      </c>
      <c r="G383" s="1">
        <f t="shared" si="57"/>
        <v>117.45787239674841</v>
      </c>
      <c r="H383" s="1">
        <f t="shared" si="58"/>
        <v>702.12070611933677</v>
      </c>
      <c r="I383" s="1">
        <f t="shared" si="59"/>
        <v>0</v>
      </c>
      <c r="J383" s="7">
        <f t="shared" si="63"/>
        <v>47779.473517321385</v>
      </c>
      <c r="K383" s="1">
        <f t="shared" si="64"/>
        <v>47077.35281120205</v>
      </c>
      <c r="L383" s="2">
        <f t="shared" si="65"/>
        <v>72</v>
      </c>
    </row>
    <row r="384" spans="1:12" x14ac:dyDescent="0.25">
      <c r="A384" s="2">
        <f t="shared" si="60"/>
        <v>383</v>
      </c>
      <c r="B384" s="3">
        <f t="shared" si="55"/>
        <v>57558</v>
      </c>
      <c r="C384" s="4" cm="1">
        <f t="array" ref="C384">IF(A384&lt;=MesesFijo, TIN_Fijo, _xlfn.XLOOKUP(B384, IdxFecha, IdxValor, TIN_Fijo) + Diferencial)</f>
        <v>2.9500000000000002E-2</v>
      </c>
      <c r="D384" s="4">
        <f t="shared" si="56"/>
        <v>2.4583333333333336E-3</v>
      </c>
      <c r="E384" s="6" t="b">
        <f t="shared" si="61"/>
        <v>0</v>
      </c>
      <c r="F384" s="1">
        <f t="shared" si="62"/>
        <v>819.57857851608514</v>
      </c>
      <c r="G384" s="1">
        <f t="shared" si="57"/>
        <v>115.73182566087172</v>
      </c>
      <c r="H384" s="1">
        <f t="shared" si="58"/>
        <v>703.84675285521348</v>
      </c>
      <c r="I384" s="1">
        <f t="shared" si="59"/>
        <v>0</v>
      </c>
      <c r="J384" s="7">
        <f t="shared" si="63"/>
        <v>47077.35281120205</v>
      </c>
      <c r="K384" s="1">
        <f t="shared" si="64"/>
        <v>46373.506058346837</v>
      </c>
      <c r="L384" s="2">
        <f t="shared" si="65"/>
        <v>72</v>
      </c>
    </row>
    <row r="385" spans="1:12" x14ac:dyDescent="0.25">
      <c r="A385" s="2">
        <f t="shared" si="60"/>
        <v>384</v>
      </c>
      <c r="B385" s="3">
        <f t="shared" si="55"/>
        <v>57589</v>
      </c>
      <c r="C385" s="4" cm="1">
        <f t="array" ref="C385">IF(A385&lt;=MesesFijo, TIN_Fijo, _xlfn.XLOOKUP(B385, IdxFecha, IdxValor, TIN_Fijo) + Diferencial)</f>
        <v>2.9500000000000002E-2</v>
      </c>
      <c r="D385" s="4">
        <f t="shared" si="56"/>
        <v>2.4583333333333336E-3</v>
      </c>
      <c r="E385" s="6" t="b">
        <f t="shared" si="61"/>
        <v>0</v>
      </c>
      <c r="F385" s="1">
        <f t="shared" si="62"/>
        <v>819.57857851608514</v>
      </c>
      <c r="G385" s="1">
        <f t="shared" si="57"/>
        <v>114.00153572676932</v>
      </c>
      <c r="H385" s="1">
        <f t="shared" si="58"/>
        <v>705.57704278931578</v>
      </c>
      <c r="I385" s="1">
        <f t="shared" si="59"/>
        <v>0</v>
      </c>
      <c r="J385" s="7">
        <f t="shared" si="63"/>
        <v>46373.506058346837</v>
      </c>
      <c r="K385" s="1">
        <f t="shared" si="64"/>
        <v>45667.929015557522</v>
      </c>
      <c r="L385" s="2">
        <f t="shared" si="65"/>
        <v>72</v>
      </c>
    </row>
    <row r="386" spans="1:12" x14ac:dyDescent="0.25">
      <c r="A386" s="2">
        <f t="shared" si="60"/>
        <v>385</v>
      </c>
      <c r="B386" s="3">
        <f t="shared" ref="B386:B449" si="66">EDATE(Firma, A386-1)</f>
        <v>57619</v>
      </c>
      <c r="C386" s="4" cm="1">
        <f t="array" ref="C386">IF(A386&lt;=MesesFijo, TIN_Fijo, _xlfn.XLOOKUP(B386, IdxFecha, IdxValor, TIN_Fijo) + Diferencial)</f>
        <v>2.9500000000000002E-2</v>
      </c>
      <c r="D386" s="4">
        <f t="shared" ref="D386:D449" si="67">C386/12</f>
        <v>2.4583333333333336E-3</v>
      </c>
      <c r="E386" s="6" t="b">
        <f t="shared" si="61"/>
        <v>1</v>
      </c>
      <c r="F386" s="1">
        <f t="shared" si="62"/>
        <v>807.1086171326333</v>
      </c>
      <c r="G386" s="1">
        <f t="shared" ref="G386:G449" si="68">IF(J386&lt;=0,0,J386*D386)</f>
        <v>112.26699216324559</v>
      </c>
      <c r="H386" s="1">
        <f t="shared" ref="H386:H449" si="69">IF(J386&lt;=0,0,F386-G386)</f>
        <v>694.84162496938768</v>
      </c>
      <c r="I386" s="1">
        <f t="shared" ref="I386:I449" si="70">IF(J386&lt;=0,0,IFERROR(SUMIFS(ExtrasImp, ExtrasFecha, B386), 0))</f>
        <v>0</v>
      </c>
      <c r="J386" s="7">
        <f t="shared" si="63"/>
        <v>45667.929015557522</v>
      </c>
      <c r="K386" s="1">
        <f t="shared" si="64"/>
        <v>44973.087390588131</v>
      </c>
      <c r="L386" s="2">
        <f t="shared" si="65"/>
        <v>61</v>
      </c>
    </row>
    <row r="387" spans="1:12" x14ac:dyDescent="0.25">
      <c r="A387" s="2">
        <f t="shared" ref="A387:A450" si="71">A386+1</f>
        <v>386</v>
      </c>
      <c r="B387" s="3">
        <f t="shared" si="66"/>
        <v>57650</v>
      </c>
      <c r="C387" s="4" cm="1">
        <f t="array" ref="C387">IF(A387&lt;=MesesFijo, TIN_Fijo, _xlfn.XLOOKUP(B387, IdxFecha, IdxValor, TIN_Fijo) + Diferencial)</f>
        <v>2.9500000000000002E-2</v>
      </c>
      <c r="D387" s="4">
        <f t="shared" si="67"/>
        <v>2.4583333333333336E-3</v>
      </c>
      <c r="E387" s="6" t="b">
        <f t="shared" ref="E387:E450" si="72">IF(A387=1,TRUE, IF(A387=MesesFijo+1, TRUE, IF(A387&gt;MesesFijo, MOD(A387-MesesFijo-1, RevMeses)=0, FALSE)))</f>
        <v>0</v>
      </c>
      <c r="F387" s="1">
        <f t="shared" ref="F387:F450" si="73">IF(J387&lt;=0,0,IF(E387, -PMT(D387, L387, J387), F386))</f>
        <v>807.1086171326333</v>
      </c>
      <c r="G387" s="1">
        <f t="shared" si="68"/>
        <v>110.55883983519584</v>
      </c>
      <c r="H387" s="1">
        <f t="shared" si="69"/>
        <v>696.54977729743746</v>
      </c>
      <c r="I387" s="1">
        <f t="shared" si="70"/>
        <v>0</v>
      </c>
      <c r="J387" s="7">
        <f t="shared" ref="J387:J450" si="74">K386</f>
        <v>44973.087390588131</v>
      </c>
      <c r="K387" s="1">
        <f t="shared" ref="K387:K450" si="75">MAX(0, J387-H387-I387)</f>
        <v>44276.537613290697</v>
      </c>
      <c r="L387" s="2">
        <f t="shared" ref="L387:L450" si="76">IF(J387&lt;=0,0,IF(A387=1, PlazoMeses, IF(E387, IF(ModoAnt="Reducir plazo", ROUNDUP(NPER(D387, -F386, J387), 0), PlazoMeses-A387+1), L386)))</f>
        <v>61</v>
      </c>
    </row>
    <row r="388" spans="1:12" x14ac:dyDescent="0.25">
      <c r="A388" s="2">
        <f t="shared" si="71"/>
        <v>387</v>
      </c>
      <c r="B388" s="3">
        <f t="shared" si="66"/>
        <v>57680</v>
      </c>
      <c r="C388" s="4" cm="1">
        <f t="array" ref="C388">IF(A388&lt;=MesesFijo, TIN_Fijo, _xlfn.XLOOKUP(B388, IdxFecha, IdxValor, TIN_Fijo) + Diferencial)</f>
        <v>2.9500000000000002E-2</v>
      </c>
      <c r="D388" s="4">
        <f t="shared" si="67"/>
        <v>2.4583333333333336E-3</v>
      </c>
      <c r="E388" s="6" t="b">
        <f t="shared" si="72"/>
        <v>0</v>
      </c>
      <c r="F388" s="1">
        <f t="shared" si="73"/>
        <v>807.1086171326333</v>
      </c>
      <c r="G388" s="1">
        <f t="shared" si="68"/>
        <v>108.84648829933964</v>
      </c>
      <c r="H388" s="1">
        <f t="shared" si="69"/>
        <v>698.26212883329367</v>
      </c>
      <c r="I388" s="1">
        <f t="shared" si="70"/>
        <v>0</v>
      </c>
      <c r="J388" s="7">
        <f t="shared" si="74"/>
        <v>44276.537613290697</v>
      </c>
      <c r="K388" s="1">
        <f t="shared" si="75"/>
        <v>43578.275484457401</v>
      </c>
      <c r="L388" s="2">
        <f t="shared" si="76"/>
        <v>61</v>
      </c>
    </row>
    <row r="389" spans="1:12" x14ac:dyDescent="0.25">
      <c r="A389" s="2">
        <f t="shared" si="71"/>
        <v>388</v>
      </c>
      <c r="B389" s="3">
        <f t="shared" si="66"/>
        <v>57711</v>
      </c>
      <c r="C389" s="4" cm="1">
        <f t="array" ref="C389">IF(A389&lt;=MesesFijo, TIN_Fijo, _xlfn.XLOOKUP(B389, IdxFecha, IdxValor, TIN_Fijo) + Diferencial)</f>
        <v>2.9500000000000002E-2</v>
      </c>
      <c r="D389" s="4">
        <f t="shared" si="67"/>
        <v>2.4583333333333336E-3</v>
      </c>
      <c r="E389" s="6" t="b">
        <f t="shared" si="72"/>
        <v>0</v>
      </c>
      <c r="F389" s="1">
        <f t="shared" si="73"/>
        <v>807.1086171326333</v>
      </c>
      <c r="G389" s="1">
        <f t="shared" si="68"/>
        <v>107.12992723262445</v>
      </c>
      <c r="H389" s="1">
        <f t="shared" si="69"/>
        <v>699.97868990000882</v>
      </c>
      <c r="I389" s="1">
        <f t="shared" si="70"/>
        <v>0</v>
      </c>
      <c r="J389" s="7">
        <f t="shared" si="74"/>
        <v>43578.275484457401</v>
      </c>
      <c r="K389" s="1">
        <f t="shared" si="75"/>
        <v>42878.296794557391</v>
      </c>
      <c r="L389" s="2">
        <f t="shared" si="76"/>
        <v>61</v>
      </c>
    </row>
    <row r="390" spans="1:12" x14ac:dyDescent="0.25">
      <c r="A390" s="2">
        <f t="shared" si="71"/>
        <v>389</v>
      </c>
      <c r="B390" s="3">
        <f t="shared" si="66"/>
        <v>57742</v>
      </c>
      <c r="C390" s="4" cm="1">
        <f t="array" ref="C390">IF(A390&lt;=MesesFijo, TIN_Fijo, _xlfn.XLOOKUP(B390, IdxFecha, IdxValor, TIN_Fijo) + Diferencial)</f>
        <v>2.9500000000000002E-2</v>
      </c>
      <c r="D390" s="4">
        <f t="shared" si="67"/>
        <v>2.4583333333333336E-3</v>
      </c>
      <c r="E390" s="6" t="b">
        <f t="shared" si="72"/>
        <v>0</v>
      </c>
      <c r="F390" s="1">
        <f t="shared" si="73"/>
        <v>807.1086171326333</v>
      </c>
      <c r="G390" s="1">
        <f t="shared" si="68"/>
        <v>105.40914628662027</v>
      </c>
      <c r="H390" s="1">
        <f t="shared" si="69"/>
        <v>701.69947084601301</v>
      </c>
      <c r="I390" s="1">
        <f t="shared" si="70"/>
        <v>0</v>
      </c>
      <c r="J390" s="7">
        <f t="shared" si="74"/>
        <v>42878.296794557391</v>
      </c>
      <c r="K390" s="1">
        <f t="shared" si="75"/>
        <v>42176.597323711379</v>
      </c>
      <c r="L390" s="2">
        <f t="shared" si="76"/>
        <v>61</v>
      </c>
    </row>
    <row r="391" spans="1:12" x14ac:dyDescent="0.25">
      <c r="A391" s="2">
        <f t="shared" si="71"/>
        <v>390</v>
      </c>
      <c r="B391" s="3">
        <f t="shared" si="66"/>
        <v>57770</v>
      </c>
      <c r="C391" s="4" cm="1">
        <f t="array" ref="C391">IF(A391&lt;=MesesFijo, TIN_Fijo, _xlfn.XLOOKUP(B391, IdxFecha, IdxValor, TIN_Fijo) + Diferencial)</f>
        <v>2.9500000000000002E-2</v>
      </c>
      <c r="D391" s="4">
        <f t="shared" si="67"/>
        <v>2.4583333333333336E-3</v>
      </c>
      <c r="E391" s="6" t="b">
        <f t="shared" si="72"/>
        <v>0</v>
      </c>
      <c r="F391" s="1">
        <f t="shared" si="73"/>
        <v>807.1086171326333</v>
      </c>
      <c r="G391" s="1">
        <f t="shared" si="68"/>
        <v>103.68413508745715</v>
      </c>
      <c r="H391" s="1">
        <f t="shared" si="69"/>
        <v>703.42448204517609</v>
      </c>
      <c r="I391" s="1">
        <f t="shared" si="70"/>
        <v>0</v>
      </c>
      <c r="J391" s="7">
        <f t="shared" si="74"/>
        <v>42176.597323711379</v>
      </c>
      <c r="K391" s="1">
        <f t="shared" si="75"/>
        <v>41473.172841666201</v>
      </c>
      <c r="L391" s="2">
        <f t="shared" si="76"/>
        <v>61</v>
      </c>
    </row>
    <row r="392" spans="1:12" x14ac:dyDescent="0.25">
      <c r="A392" s="2">
        <f t="shared" si="71"/>
        <v>391</v>
      </c>
      <c r="B392" s="3">
        <f t="shared" si="66"/>
        <v>57801</v>
      </c>
      <c r="C392" s="4" cm="1">
        <f t="array" ref="C392">IF(A392&lt;=MesesFijo, TIN_Fijo, _xlfn.XLOOKUP(B392, IdxFecha, IdxValor, TIN_Fijo) + Diferencial)</f>
        <v>2.9500000000000002E-2</v>
      </c>
      <c r="D392" s="4">
        <f t="shared" si="67"/>
        <v>2.4583333333333336E-3</v>
      </c>
      <c r="E392" s="6" t="b">
        <f t="shared" si="72"/>
        <v>0</v>
      </c>
      <c r="F392" s="1">
        <f t="shared" si="73"/>
        <v>807.1086171326333</v>
      </c>
      <c r="G392" s="1">
        <f t="shared" si="68"/>
        <v>101.95488323576275</v>
      </c>
      <c r="H392" s="1">
        <f t="shared" si="69"/>
        <v>705.15373389687056</v>
      </c>
      <c r="I392" s="1">
        <f t="shared" si="70"/>
        <v>0</v>
      </c>
      <c r="J392" s="7">
        <f t="shared" si="74"/>
        <v>41473.172841666201</v>
      </c>
      <c r="K392" s="1">
        <f t="shared" si="75"/>
        <v>40768.019107769331</v>
      </c>
      <c r="L392" s="2">
        <f t="shared" si="76"/>
        <v>61</v>
      </c>
    </row>
    <row r="393" spans="1:12" x14ac:dyDescent="0.25">
      <c r="A393" s="2">
        <f t="shared" si="71"/>
        <v>392</v>
      </c>
      <c r="B393" s="3">
        <f t="shared" si="66"/>
        <v>57831</v>
      </c>
      <c r="C393" s="4" cm="1">
        <f t="array" ref="C393">IF(A393&lt;=MesesFijo, TIN_Fijo, _xlfn.XLOOKUP(B393, IdxFecha, IdxValor, TIN_Fijo) + Diferencial)</f>
        <v>2.9500000000000002E-2</v>
      </c>
      <c r="D393" s="4">
        <f t="shared" si="67"/>
        <v>2.4583333333333336E-3</v>
      </c>
      <c r="E393" s="6" t="b">
        <f t="shared" si="72"/>
        <v>0</v>
      </c>
      <c r="F393" s="1">
        <f t="shared" si="73"/>
        <v>807.1086171326333</v>
      </c>
      <c r="G393" s="1">
        <f t="shared" si="68"/>
        <v>100.22138030659961</v>
      </c>
      <c r="H393" s="1">
        <f t="shared" si="69"/>
        <v>706.8872368260337</v>
      </c>
      <c r="I393" s="1">
        <f t="shared" si="70"/>
        <v>0</v>
      </c>
      <c r="J393" s="7">
        <f t="shared" si="74"/>
        <v>40768.019107769331</v>
      </c>
      <c r="K393" s="1">
        <f t="shared" si="75"/>
        <v>40061.131870943296</v>
      </c>
      <c r="L393" s="2">
        <f t="shared" si="76"/>
        <v>61</v>
      </c>
    </row>
    <row r="394" spans="1:12" x14ac:dyDescent="0.25">
      <c r="A394" s="2">
        <f t="shared" si="71"/>
        <v>393</v>
      </c>
      <c r="B394" s="3">
        <f t="shared" si="66"/>
        <v>57862</v>
      </c>
      <c r="C394" s="4" cm="1">
        <f t="array" ref="C394">IF(A394&lt;=MesesFijo, TIN_Fijo, _xlfn.XLOOKUP(B394, IdxFecha, IdxValor, TIN_Fijo) + Diferencial)</f>
        <v>2.9500000000000002E-2</v>
      </c>
      <c r="D394" s="4">
        <f t="shared" si="67"/>
        <v>2.4583333333333336E-3</v>
      </c>
      <c r="E394" s="6" t="b">
        <f t="shared" si="72"/>
        <v>0</v>
      </c>
      <c r="F394" s="1">
        <f t="shared" si="73"/>
        <v>807.1086171326333</v>
      </c>
      <c r="G394" s="1">
        <f t="shared" si="68"/>
        <v>98.483615849402284</v>
      </c>
      <c r="H394" s="1">
        <f t="shared" si="69"/>
        <v>708.62500128323097</v>
      </c>
      <c r="I394" s="1">
        <f t="shared" si="70"/>
        <v>0</v>
      </c>
      <c r="J394" s="7">
        <f t="shared" si="74"/>
        <v>40061.131870943296</v>
      </c>
      <c r="K394" s="1">
        <f t="shared" si="75"/>
        <v>39352.506869660065</v>
      </c>
      <c r="L394" s="2">
        <f t="shared" si="76"/>
        <v>61</v>
      </c>
    </row>
    <row r="395" spans="1:12" x14ac:dyDescent="0.25">
      <c r="A395" s="2">
        <f t="shared" si="71"/>
        <v>394</v>
      </c>
      <c r="B395" s="3">
        <f t="shared" si="66"/>
        <v>57892</v>
      </c>
      <c r="C395" s="4" cm="1">
        <f t="array" ref="C395">IF(A395&lt;=MesesFijo, TIN_Fijo, _xlfn.XLOOKUP(B395, IdxFecha, IdxValor, TIN_Fijo) + Diferencial)</f>
        <v>2.9500000000000002E-2</v>
      </c>
      <c r="D395" s="4">
        <f t="shared" si="67"/>
        <v>2.4583333333333336E-3</v>
      </c>
      <c r="E395" s="6" t="b">
        <f t="shared" si="72"/>
        <v>0</v>
      </c>
      <c r="F395" s="1">
        <f t="shared" si="73"/>
        <v>807.1086171326333</v>
      </c>
      <c r="G395" s="1">
        <f t="shared" si="68"/>
        <v>96.741579387914342</v>
      </c>
      <c r="H395" s="1">
        <f t="shared" si="69"/>
        <v>710.36703774471891</v>
      </c>
      <c r="I395" s="1">
        <f t="shared" si="70"/>
        <v>0</v>
      </c>
      <c r="J395" s="7">
        <f t="shared" si="74"/>
        <v>39352.506869660065</v>
      </c>
      <c r="K395" s="1">
        <f t="shared" si="75"/>
        <v>38642.139831915345</v>
      </c>
      <c r="L395" s="2">
        <f t="shared" si="76"/>
        <v>61</v>
      </c>
    </row>
    <row r="396" spans="1:12" x14ac:dyDescent="0.25">
      <c r="A396" s="2">
        <f t="shared" si="71"/>
        <v>395</v>
      </c>
      <c r="B396" s="3">
        <f t="shared" si="66"/>
        <v>57923</v>
      </c>
      <c r="C396" s="4" cm="1">
        <f t="array" ref="C396">IF(A396&lt;=MesesFijo, TIN_Fijo, _xlfn.XLOOKUP(B396, IdxFecha, IdxValor, TIN_Fijo) + Diferencial)</f>
        <v>2.9500000000000002E-2</v>
      </c>
      <c r="D396" s="4">
        <f t="shared" si="67"/>
        <v>2.4583333333333336E-3</v>
      </c>
      <c r="E396" s="6" t="b">
        <f t="shared" si="72"/>
        <v>0</v>
      </c>
      <c r="F396" s="1">
        <f t="shared" si="73"/>
        <v>807.1086171326333</v>
      </c>
      <c r="G396" s="1">
        <f t="shared" si="68"/>
        <v>94.995260420125234</v>
      </c>
      <c r="H396" s="1">
        <f t="shared" si="69"/>
        <v>712.11335671250811</v>
      </c>
      <c r="I396" s="1">
        <f t="shared" si="70"/>
        <v>0</v>
      </c>
      <c r="J396" s="7">
        <f t="shared" si="74"/>
        <v>38642.139831915345</v>
      </c>
      <c r="K396" s="1">
        <f t="shared" si="75"/>
        <v>37930.026475202838</v>
      </c>
      <c r="L396" s="2">
        <f t="shared" si="76"/>
        <v>61</v>
      </c>
    </row>
    <row r="397" spans="1:12" x14ac:dyDescent="0.25">
      <c r="A397" s="2">
        <f t="shared" si="71"/>
        <v>396</v>
      </c>
      <c r="B397" s="3">
        <f t="shared" si="66"/>
        <v>57954</v>
      </c>
      <c r="C397" s="4" cm="1">
        <f t="array" ref="C397">IF(A397&lt;=MesesFijo, TIN_Fijo, _xlfn.XLOOKUP(B397, IdxFecha, IdxValor, TIN_Fijo) + Diferencial)</f>
        <v>2.9500000000000002E-2</v>
      </c>
      <c r="D397" s="4">
        <f t="shared" si="67"/>
        <v>2.4583333333333336E-3</v>
      </c>
      <c r="E397" s="6" t="b">
        <f t="shared" si="72"/>
        <v>0</v>
      </c>
      <c r="F397" s="1">
        <f t="shared" si="73"/>
        <v>807.1086171326333</v>
      </c>
      <c r="G397" s="1">
        <f t="shared" si="68"/>
        <v>93.244648418206992</v>
      </c>
      <c r="H397" s="1">
        <f t="shared" si="69"/>
        <v>713.86396871442628</v>
      </c>
      <c r="I397" s="1">
        <f t="shared" si="70"/>
        <v>0</v>
      </c>
      <c r="J397" s="7">
        <f t="shared" si="74"/>
        <v>37930.026475202838</v>
      </c>
      <c r="K397" s="1">
        <f t="shared" si="75"/>
        <v>37216.162506488414</v>
      </c>
      <c r="L397" s="2">
        <f t="shared" si="76"/>
        <v>61</v>
      </c>
    </row>
    <row r="398" spans="1:12" x14ac:dyDescent="0.25">
      <c r="A398" s="2">
        <f t="shared" si="71"/>
        <v>397</v>
      </c>
      <c r="B398" s="3">
        <f t="shared" si="66"/>
        <v>57984</v>
      </c>
      <c r="C398" s="4" cm="1">
        <f t="array" ref="C398">IF(A398&lt;=MesesFijo, TIN_Fijo, _xlfn.XLOOKUP(B398, IdxFecha, IdxValor, TIN_Fijo) + Diferencial)</f>
        <v>2.9500000000000002E-2</v>
      </c>
      <c r="D398" s="4">
        <f t="shared" si="67"/>
        <v>2.4583333333333336E-3</v>
      </c>
      <c r="E398" s="6" t="b">
        <f t="shared" si="72"/>
        <v>1</v>
      </c>
      <c r="F398" s="1">
        <f t="shared" si="73"/>
        <v>791.91838885829816</v>
      </c>
      <c r="G398" s="1">
        <f t="shared" si="68"/>
        <v>91.489732828450698</v>
      </c>
      <c r="H398" s="1">
        <f t="shared" si="69"/>
        <v>700.4286560298475</v>
      </c>
      <c r="I398" s="1">
        <f t="shared" si="70"/>
        <v>0</v>
      </c>
      <c r="J398" s="7">
        <f t="shared" si="74"/>
        <v>37216.162506488414</v>
      </c>
      <c r="K398" s="1">
        <f t="shared" si="75"/>
        <v>36515.733850458564</v>
      </c>
      <c r="L398" s="2">
        <f t="shared" si="76"/>
        <v>50</v>
      </c>
    </row>
    <row r="399" spans="1:12" x14ac:dyDescent="0.25">
      <c r="A399" s="2">
        <f t="shared" si="71"/>
        <v>398</v>
      </c>
      <c r="B399" s="3">
        <f t="shared" si="66"/>
        <v>58015</v>
      </c>
      <c r="C399" s="4" cm="1">
        <f t="array" ref="C399">IF(A399&lt;=MesesFijo, TIN_Fijo, _xlfn.XLOOKUP(B399, IdxFecha, IdxValor, TIN_Fijo) + Diferencial)</f>
        <v>2.9500000000000002E-2</v>
      </c>
      <c r="D399" s="4">
        <f t="shared" si="67"/>
        <v>2.4583333333333336E-3</v>
      </c>
      <c r="E399" s="6" t="b">
        <f t="shared" si="72"/>
        <v>0</v>
      </c>
      <c r="F399" s="1">
        <f t="shared" si="73"/>
        <v>791.91838885829816</v>
      </c>
      <c r="G399" s="1">
        <f t="shared" si="68"/>
        <v>89.767845715710649</v>
      </c>
      <c r="H399" s="1">
        <f t="shared" si="69"/>
        <v>702.15054314258748</v>
      </c>
      <c r="I399" s="1">
        <f t="shared" si="70"/>
        <v>0</v>
      </c>
      <c r="J399" s="7">
        <f t="shared" si="74"/>
        <v>36515.733850458564</v>
      </c>
      <c r="K399" s="1">
        <f t="shared" si="75"/>
        <v>35813.583307315974</v>
      </c>
      <c r="L399" s="2">
        <f t="shared" si="76"/>
        <v>50</v>
      </c>
    </row>
    <row r="400" spans="1:12" x14ac:dyDescent="0.25">
      <c r="A400" s="2">
        <f t="shared" si="71"/>
        <v>399</v>
      </c>
      <c r="B400" s="3">
        <f t="shared" si="66"/>
        <v>58045</v>
      </c>
      <c r="C400" s="4" cm="1">
        <f t="array" ref="C400">IF(A400&lt;=MesesFijo, TIN_Fijo, _xlfn.XLOOKUP(B400, IdxFecha, IdxValor, TIN_Fijo) + Diferencial)</f>
        <v>2.9500000000000002E-2</v>
      </c>
      <c r="D400" s="4">
        <f t="shared" si="67"/>
        <v>2.4583333333333336E-3</v>
      </c>
      <c r="E400" s="6" t="b">
        <f t="shared" si="72"/>
        <v>0</v>
      </c>
      <c r="F400" s="1">
        <f t="shared" si="73"/>
        <v>791.91838885829816</v>
      </c>
      <c r="G400" s="1">
        <f t="shared" si="68"/>
        <v>88.041725630485118</v>
      </c>
      <c r="H400" s="1">
        <f t="shared" si="69"/>
        <v>703.87666322781308</v>
      </c>
      <c r="I400" s="1">
        <f t="shared" si="70"/>
        <v>0</v>
      </c>
      <c r="J400" s="7">
        <f t="shared" si="74"/>
        <v>35813.583307315974</v>
      </c>
      <c r="K400" s="1">
        <f t="shared" si="75"/>
        <v>35109.706644088161</v>
      </c>
      <c r="L400" s="2">
        <f t="shared" si="76"/>
        <v>50</v>
      </c>
    </row>
    <row r="401" spans="1:12" x14ac:dyDescent="0.25">
      <c r="A401" s="2">
        <f t="shared" si="71"/>
        <v>400</v>
      </c>
      <c r="B401" s="3">
        <f t="shared" si="66"/>
        <v>58076</v>
      </c>
      <c r="C401" s="4" cm="1">
        <f t="array" ref="C401">IF(A401&lt;=MesesFijo, TIN_Fijo, _xlfn.XLOOKUP(B401, IdxFecha, IdxValor, TIN_Fijo) + Diferencial)</f>
        <v>2.9500000000000002E-2</v>
      </c>
      <c r="D401" s="4">
        <f t="shared" si="67"/>
        <v>2.4583333333333336E-3</v>
      </c>
      <c r="E401" s="6" t="b">
        <f t="shared" si="72"/>
        <v>0</v>
      </c>
      <c r="F401" s="1">
        <f t="shared" si="73"/>
        <v>791.91838885829816</v>
      </c>
      <c r="G401" s="1">
        <f t="shared" si="68"/>
        <v>86.311362166716734</v>
      </c>
      <c r="H401" s="1">
        <f t="shared" si="69"/>
        <v>705.60702669158138</v>
      </c>
      <c r="I401" s="1">
        <f t="shared" si="70"/>
        <v>0</v>
      </c>
      <c r="J401" s="7">
        <f t="shared" si="74"/>
        <v>35109.706644088161</v>
      </c>
      <c r="K401" s="1">
        <f t="shared" si="75"/>
        <v>34404.099617396576</v>
      </c>
      <c r="L401" s="2">
        <f t="shared" si="76"/>
        <v>50</v>
      </c>
    </row>
    <row r="402" spans="1:12" x14ac:dyDescent="0.25">
      <c r="A402" s="2">
        <f t="shared" si="71"/>
        <v>401</v>
      </c>
      <c r="B402" s="3">
        <f t="shared" si="66"/>
        <v>58107</v>
      </c>
      <c r="C402" s="4" cm="1">
        <f t="array" ref="C402">IF(A402&lt;=MesesFijo, TIN_Fijo, _xlfn.XLOOKUP(B402, IdxFecha, IdxValor, TIN_Fijo) + Diferencial)</f>
        <v>2.9500000000000002E-2</v>
      </c>
      <c r="D402" s="4">
        <f t="shared" si="67"/>
        <v>2.4583333333333336E-3</v>
      </c>
      <c r="E402" s="6" t="b">
        <f t="shared" si="72"/>
        <v>0</v>
      </c>
      <c r="F402" s="1">
        <f t="shared" si="73"/>
        <v>791.91838885829816</v>
      </c>
      <c r="G402" s="1">
        <f t="shared" si="68"/>
        <v>84.576744892766598</v>
      </c>
      <c r="H402" s="1">
        <f t="shared" si="69"/>
        <v>707.3416439655316</v>
      </c>
      <c r="I402" s="1">
        <f t="shared" si="70"/>
        <v>0</v>
      </c>
      <c r="J402" s="7">
        <f t="shared" si="74"/>
        <v>34404.099617396576</v>
      </c>
      <c r="K402" s="1">
        <f t="shared" si="75"/>
        <v>33696.757973431042</v>
      </c>
      <c r="L402" s="2">
        <f t="shared" si="76"/>
        <v>50</v>
      </c>
    </row>
    <row r="403" spans="1:12" x14ac:dyDescent="0.25">
      <c r="A403" s="2">
        <f t="shared" si="71"/>
        <v>402</v>
      </c>
      <c r="B403" s="3">
        <f t="shared" si="66"/>
        <v>58135</v>
      </c>
      <c r="C403" s="4" cm="1">
        <f t="array" ref="C403">IF(A403&lt;=MesesFijo, TIN_Fijo, _xlfn.XLOOKUP(B403, IdxFecha, IdxValor, TIN_Fijo) + Diferencial)</f>
        <v>2.9500000000000002E-2</v>
      </c>
      <c r="D403" s="4">
        <f t="shared" si="67"/>
        <v>2.4583333333333336E-3</v>
      </c>
      <c r="E403" s="6" t="b">
        <f t="shared" si="72"/>
        <v>0</v>
      </c>
      <c r="F403" s="1">
        <f t="shared" si="73"/>
        <v>791.91838885829816</v>
      </c>
      <c r="G403" s="1">
        <f t="shared" si="68"/>
        <v>82.837863351351317</v>
      </c>
      <c r="H403" s="1">
        <f t="shared" si="69"/>
        <v>709.08052550694686</v>
      </c>
      <c r="I403" s="1">
        <f t="shared" si="70"/>
        <v>0</v>
      </c>
      <c r="J403" s="7">
        <f t="shared" si="74"/>
        <v>33696.757973431042</v>
      </c>
      <c r="K403" s="1">
        <f t="shared" si="75"/>
        <v>32987.677447924092</v>
      </c>
      <c r="L403" s="2">
        <f t="shared" si="76"/>
        <v>50</v>
      </c>
    </row>
    <row r="404" spans="1:12" x14ac:dyDescent="0.25">
      <c r="A404" s="2">
        <f t="shared" si="71"/>
        <v>403</v>
      </c>
      <c r="B404" s="3">
        <f t="shared" si="66"/>
        <v>58166</v>
      </c>
      <c r="C404" s="4" cm="1">
        <f t="array" ref="C404">IF(A404&lt;=MesesFijo, TIN_Fijo, _xlfn.XLOOKUP(B404, IdxFecha, IdxValor, TIN_Fijo) + Diferencial)</f>
        <v>2.9500000000000002E-2</v>
      </c>
      <c r="D404" s="4">
        <f t="shared" si="67"/>
        <v>2.4583333333333336E-3</v>
      </c>
      <c r="E404" s="6" t="b">
        <f t="shared" si="72"/>
        <v>0</v>
      </c>
      <c r="F404" s="1">
        <f t="shared" si="73"/>
        <v>791.91838885829816</v>
      </c>
      <c r="G404" s="1">
        <f t="shared" si="68"/>
        <v>81.094707059480072</v>
      </c>
      <c r="H404" s="1">
        <f t="shared" si="69"/>
        <v>710.82368179881814</v>
      </c>
      <c r="I404" s="1">
        <f t="shared" si="70"/>
        <v>0</v>
      </c>
      <c r="J404" s="7">
        <f t="shared" si="74"/>
        <v>32987.677447924092</v>
      </c>
      <c r="K404" s="1">
        <f t="shared" si="75"/>
        <v>32276.853766125274</v>
      </c>
      <c r="L404" s="2">
        <f t="shared" si="76"/>
        <v>50</v>
      </c>
    </row>
    <row r="405" spans="1:12" x14ac:dyDescent="0.25">
      <c r="A405" s="2">
        <f t="shared" si="71"/>
        <v>404</v>
      </c>
      <c r="B405" s="3">
        <f t="shared" si="66"/>
        <v>58196</v>
      </c>
      <c r="C405" s="4" cm="1">
        <f t="array" ref="C405">IF(A405&lt;=MesesFijo, TIN_Fijo, _xlfn.XLOOKUP(B405, IdxFecha, IdxValor, TIN_Fijo) + Diferencial)</f>
        <v>2.9500000000000002E-2</v>
      </c>
      <c r="D405" s="4">
        <f t="shared" si="67"/>
        <v>2.4583333333333336E-3</v>
      </c>
      <c r="E405" s="6" t="b">
        <f t="shared" si="72"/>
        <v>0</v>
      </c>
      <c r="F405" s="1">
        <f t="shared" si="73"/>
        <v>791.91838885829816</v>
      </c>
      <c r="G405" s="1">
        <f t="shared" si="68"/>
        <v>79.347265508391303</v>
      </c>
      <c r="H405" s="1">
        <f t="shared" si="69"/>
        <v>712.57112334990688</v>
      </c>
      <c r="I405" s="1">
        <f t="shared" si="70"/>
        <v>0</v>
      </c>
      <c r="J405" s="7">
        <f t="shared" si="74"/>
        <v>32276.853766125274</v>
      </c>
      <c r="K405" s="1">
        <f t="shared" si="75"/>
        <v>31564.282642775368</v>
      </c>
      <c r="L405" s="2">
        <f t="shared" si="76"/>
        <v>50</v>
      </c>
    </row>
    <row r="406" spans="1:12" x14ac:dyDescent="0.25">
      <c r="A406" s="2">
        <f t="shared" si="71"/>
        <v>405</v>
      </c>
      <c r="B406" s="3">
        <f t="shared" si="66"/>
        <v>58227</v>
      </c>
      <c r="C406" s="4" cm="1">
        <f t="array" ref="C406">IF(A406&lt;=MesesFijo, TIN_Fijo, _xlfn.XLOOKUP(B406, IdxFecha, IdxValor, TIN_Fijo) + Diferencial)</f>
        <v>2.9500000000000002E-2</v>
      </c>
      <c r="D406" s="4">
        <f t="shared" si="67"/>
        <v>2.4583333333333336E-3</v>
      </c>
      <c r="E406" s="6" t="b">
        <f t="shared" si="72"/>
        <v>0</v>
      </c>
      <c r="F406" s="1">
        <f t="shared" si="73"/>
        <v>791.91838885829816</v>
      </c>
      <c r="G406" s="1">
        <f t="shared" si="68"/>
        <v>77.595528163489462</v>
      </c>
      <c r="H406" s="1">
        <f t="shared" si="69"/>
        <v>714.3228606948087</v>
      </c>
      <c r="I406" s="1">
        <f t="shared" si="70"/>
        <v>0</v>
      </c>
      <c r="J406" s="7">
        <f t="shared" si="74"/>
        <v>31564.282642775368</v>
      </c>
      <c r="K406" s="1">
        <f t="shared" si="75"/>
        <v>30849.959782080557</v>
      </c>
      <c r="L406" s="2">
        <f t="shared" si="76"/>
        <v>50</v>
      </c>
    </row>
    <row r="407" spans="1:12" x14ac:dyDescent="0.25">
      <c r="A407" s="2">
        <f t="shared" si="71"/>
        <v>406</v>
      </c>
      <c r="B407" s="3">
        <f t="shared" si="66"/>
        <v>58257</v>
      </c>
      <c r="C407" s="4" cm="1">
        <f t="array" ref="C407">IF(A407&lt;=MesesFijo, TIN_Fijo, _xlfn.XLOOKUP(B407, IdxFecha, IdxValor, TIN_Fijo) + Diferencial)</f>
        <v>2.9500000000000002E-2</v>
      </c>
      <c r="D407" s="4">
        <f t="shared" si="67"/>
        <v>2.4583333333333336E-3</v>
      </c>
      <c r="E407" s="6" t="b">
        <f t="shared" si="72"/>
        <v>0</v>
      </c>
      <c r="F407" s="1">
        <f t="shared" si="73"/>
        <v>791.91838885829816</v>
      </c>
      <c r="G407" s="1">
        <f t="shared" si="68"/>
        <v>75.839484464281384</v>
      </c>
      <c r="H407" s="1">
        <f t="shared" si="69"/>
        <v>716.07890439401672</v>
      </c>
      <c r="I407" s="1">
        <f t="shared" si="70"/>
        <v>0</v>
      </c>
      <c r="J407" s="7">
        <f t="shared" si="74"/>
        <v>30849.959782080557</v>
      </c>
      <c r="K407" s="1">
        <f t="shared" si="75"/>
        <v>30133.880877686541</v>
      </c>
      <c r="L407" s="2">
        <f t="shared" si="76"/>
        <v>50</v>
      </c>
    </row>
    <row r="408" spans="1:12" x14ac:dyDescent="0.25">
      <c r="A408" s="2">
        <f t="shared" si="71"/>
        <v>407</v>
      </c>
      <c r="B408" s="3">
        <f t="shared" si="66"/>
        <v>58288</v>
      </c>
      <c r="C408" s="4" cm="1">
        <f t="array" ref="C408">IF(A408&lt;=MesesFijo, TIN_Fijo, _xlfn.XLOOKUP(B408, IdxFecha, IdxValor, TIN_Fijo) + Diferencial)</f>
        <v>2.9500000000000002E-2</v>
      </c>
      <c r="D408" s="4">
        <f t="shared" si="67"/>
        <v>2.4583333333333336E-3</v>
      </c>
      <c r="E408" s="6" t="b">
        <f t="shared" si="72"/>
        <v>0</v>
      </c>
      <c r="F408" s="1">
        <f t="shared" si="73"/>
        <v>791.91838885829816</v>
      </c>
      <c r="G408" s="1">
        <f t="shared" si="68"/>
        <v>74.079123824312759</v>
      </c>
      <c r="H408" s="1">
        <f t="shared" si="69"/>
        <v>717.83926503398538</v>
      </c>
      <c r="I408" s="1">
        <f t="shared" si="70"/>
        <v>0</v>
      </c>
      <c r="J408" s="7">
        <f t="shared" si="74"/>
        <v>30133.880877686541</v>
      </c>
      <c r="K408" s="1">
        <f t="shared" si="75"/>
        <v>29416.041612652556</v>
      </c>
      <c r="L408" s="2">
        <f t="shared" si="76"/>
        <v>50</v>
      </c>
    </row>
    <row r="409" spans="1:12" x14ac:dyDescent="0.25">
      <c r="A409" s="2">
        <f t="shared" si="71"/>
        <v>408</v>
      </c>
      <c r="B409" s="3">
        <f t="shared" si="66"/>
        <v>58319</v>
      </c>
      <c r="C409" s="4" cm="1">
        <f t="array" ref="C409">IF(A409&lt;=MesesFijo, TIN_Fijo, _xlfn.XLOOKUP(B409, IdxFecha, IdxValor, TIN_Fijo) + Diferencial)</f>
        <v>2.9500000000000002E-2</v>
      </c>
      <c r="D409" s="4">
        <f t="shared" si="67"/>
        <v>2.4583333333333336E-3</v>
      </c>
      <c r="E409" s="6" t="b">
        <f t="shared" si="72"/>
        <v>0</v>
      </c>
      <c r="F409" s="1">
        <f t="shared" si="73"/>
        <v>791.91838885829816</v>
      </c>
      <c r="G409" s="1">
        <f t="shared" si="68"/>
        <v>72.314435631104203</v>
      </c>
      <c r="H409" s="1">
        <f t="shared" si="69"/>
        <v>719.60395322719398</v>
      </c>
      <c r="I409" s="1">
        <f t="shared" si="70"/>
        <v>0</v>
      </c>
      <c r="J409" s="7">
        <f t="shared" si="74"/>
        <v>29416.041612652556</v>
      </c>
      <c r="K409" s="1">
        <f t="shared" si="75"/>
        <v>28696.437659425363</v>
      </c>
      <c r="L409" s="2">
        <f t="shared" si="76"/>
        <v>50</v>
      </c>
    </row>
    <row r="410" spans="1:12" x14ac:dyDescent="0.25">
      <c r="A410" s="2">
        <f t="shared" si="71"/>
        <v>409</v>
      </c>
      <c r="B410" s="3">
        <f t="shared" si="66"/>
        <v>58349</v>
      </c>
      <c r="C410" s="4" cm="1">
        <f t="array" ref="C410">IF(A410&lt;=MesesFijo, TIN_Fijo, _xlfn.XLOOKUP(B410, IdxFecha, IdxValor, TIN_Fijo) + Diferencial)</f>
        <v>2.9500000000000002E-2</v>
      </c>
      <c r="D410" s="4">
        <f t="shared" si="67"/>
        <v>2.4583333333333336E-3</v>
      </c>
      <c r="E410" s="6" t="b">
        <f t="shared" si="72"/>
        <v>1</v>
      </c>
      <c r="F410" s="1">
        <f t="shared" si="73"/>
        <v>772.54570742278395</v>
      </c>
      <c r="G410" s="1">
        <f t="shared" si="68"/>
        <v>70.54540924608736</v>
      </c>
      <c r="H410" s="1">
        <f t="shared" si="69"/>
        <v>702.00029817669656</v>
      </c>
      <c r="I410" s="1">
        <f t="shared" si="70"/>
        <v>0</v>
      </c>
      <c r="J410" s="7">
        <f t="shared" si="74"/>
        <v>28696.437659425363</v>
      </c>
      <c r="K410" s="1">
        <f t="shared" si="75"/>
        <v>27994.437361248667</v>
      </c>
      <c r="L410" s="2">
        <f t="shared" si="76"/>
        <v>39</v>
      </c>
    </row>
    <row r="411" spans="1:12" x14ac:dyDescent="0.25">
      <c r="A411" s="2">
        <f t="shared" si="71"/>
        <v>410</v>
      </c>
      <c r="B411" s="3">
        <f t="shared" si="66"/>
        <v>58380</v>
      </c>
      <c r="C411" s="4" cm="1">
        <f t="array" ref="C411">IF(A411&lt;=MesesFijo, TIN_Fijo, _xlfn.XLOOKUP(B411, IdxFecha, IdxValor, TIN_Fijo) + Diferencial)</f>
        <v>2.9500000000000002E-2</v>
      </c>
      <c r="D411" s="4">
        <f t="shared" si="67"/>
        <v>2.4583333333333336E-3</v>
      </c>
      <c r="E411" s="6" t="b">
        <f t="shared" si="72"/>
        <v>0</v>
      </c>
      <c r="F411" s="1">
        <f t="shared" si="73"/>
        <v>772.54570742278395</v>
      </c>
      <c r="G411" s="1">
        <f t="shared" si="68"/>
        <v>68.819658513069655</v>
      </c>
      <c r="H411" s="1">
        <f t="shared" si="69"/>
        <v>703.72604890971434</v>
      </c>
      <c r="I411" s="1">
        <f t="shared" si="70"/>
        <v>0</v>
      </c>
      <c r="J411" s="7">
        <f t="shared" si="74"/>
        <v>27994.437361248667</v>
      </c>
      <c r="K411" s="1">
        <f t="shared" si="75"/>
        <v>27290.711312338954</v>
      </c>
      <c r="L411" s="2">
        <f t="shared" si="76"/>
        <v>39</v>
      </c>
    </row>
    <row r="412" spans="1:12" x14ac:dyDescent="0.25">
      <c r="A412" s="2">
        <f t="shared" si="71"/>
        <v>411</v>
      </c>
      <c r="B412" s="3">
        <f t="shared" si="66"/>
        <v>58410</v>
      </c>
      <c r="C412" s="4" cm="1">
        <f t="array" ref="C412">IF(A412&lt;=MesesFijo, TIN_Fijo, _xlfn.XLOOKUP(B412, IdxFecha, IdxValor, TIN_Fijo) + Diferencial)</f>
        <v>2.9500000000000002E-2</v>
      </c>
      <c r="D412" s="4">
        <f t="shared" si="67"/>
        <v>2.4583333333333336E-3</v>
      </c>
      <c r="E412" s="6" t="b">
        <f t="shared" si="72"/>
        <v>0</v>
      </c>
      <c r="F412" s="1">
        <f t="shared" si="73"/>
        <v>772.54570742278395</v>
      </c>
      <c r="G412" s="1">
        <f t="shared" si="68"/>
        <v>67.089665309499935</v>
      </c>
      <c r="H412" s="1">
        <f t="shared" si="69"/>
        <v>705.45604211328396</v>
      </c>
      <c r="I412" s="1">
        <f t="shared" si="70"/>
        <v>0</v>
      </c>
      <c r="J412" s="7">
        <f t="shared" si="74"/>
        <v>27290.711312338954</v>
      </c>
      <c r="K412" s="1">
        <f t="shared" si="75"/>
        <v>26585.255270225669</v>
      </c>
      <c r="L412" s="2">
        <f t="shared" si="76"/>
        <v>39</v>
      </c>
    </row>
    <row r="413" spans="1:12" x14ac:dyDescent="0.25">
      <c r="A413" s="2">
        <f t="shared" si="71"/>
        <v>412</v>
      </c>
      <c r="B413" s="3">
        <f t="shared" si="66"/>
        <v>58441</v>
      </c>
      <c r="C413" s="4" cm="1">
        <f t="array" ref="C413">IF(A413&lt;=MesesFijo, TIN_Fijo, _xlfn.XLOOKUP(B413, IdxFecha, IdxValor, TIN_Fijo) + Diferencial)</f>
        <v>2.9500000000000002E-2</v>
      </c>
      <c r="D413" s="4">
        <f t="shared" si="67"/>
        <v>2.4583333333333336E-3</v>
      </c>
      <c r="E413" s="6" t="b">
        <f t="shared" si="72"/>
        <v>0</v>
      </c>
      <c r="F413" s="1">
        <f t="shared" si="73"/>
        <v>772.54570742278395</v>
      </c>
      <c r="G413" s="1">
        <f t="shared" si="68"/>
        <v>65.355419205971444</v>
      </c>
      <c r="H413" s="1">
        <f t="shared" si="69"/>
        <v>707.19028821681252</v>
      </c>
      <c r="I413" s="1">
        <f t="shared" si="70"/>
        <v>0</v>
      </c>
      <c r="J413" s="7">
        <f t="shared" si="74"/>
        <v>26585.255270225669</v>
      </c>
      <c r="K413" s="1">
        <f t="shared" si="75"/>
        <v>25878.064982008855</v>
      </c>
      <c r="L413" s="2">
        <f t="shared" si="76"/>
        <v>39</v>
      </c>
    </row>
    <row r="414" spans="1:12" x14ac:dyDescent="0.25">
      <c r="A414" s="2">
        <f t="shared" si="71"/>
        <v>413</v>
      </c>
      <c r="B414" s="3">
        <f t="shared" si="66"/>
        <v>58472</v>
      </c>
      <c r="C414" s="4" cm="1">
        <f t="array" ref="C414">IF(A414&lt;=MesesFijo, TIN_Fijo, _xlfn.XLOOKUP(B414, IdxFecha, IdxValor, TIN_Fijo) + Diferencial)</f>
        <v>2.9500000000000002E-2</v>
      </c>
      <c r="D414" s="4">
        <f t="shared" si="67"/>
        <v>2.4583333333333336E-3</v>
      </c>
      <c r="E414" s="6" t="b">
        <f t="shared" si="72"/>
        <v>0</v>
      </c>
      <c r="F414" s="1">
        <f t="shared" si="73"/>
        <v>772.54570742278395</v>
      </c>
      <c r="G414" s="1">
        <f t="shared" si="68"/>
        <v>63.616909747438442</v>
      </c>
      <c r="H414" s="1">
        <f t="shared" si="69"/>
        <v>708.92879767534555</v>
      </c>
      <c r="I414" s="1">
        <f t="shared" si="70"/>
        <v>0</v>
      </c>
      <c r="J414" s="7">
        <f t="shared" si="74"/>
        <v>25878.064982008855</v>
      </c>
      <c r="K414" s="1">
        <f t="shared" si="75"/>
        <v>25169.136184333511</v>
      </c>
      <c r="L414" s="2">
        <f t="shared" si="76"/>
        <v>39</v>
      </c>
    </row>
    <row r="415" spans="1:12" x14ac:dyDescent="0.25">
      <c r="A415" s="2">
        <f t="shared" si="71"/>
        <v>414</v>
      </c>
      <c r="B415" s="3">
        <f t="shared" si="66"/>
        <v>58501</v>
      </c>
      <c r="C415" s="4" cm="1">
        <f t="array" ref="C415">IF(A415&lt;=MesesFijo, TIN_Fijo, _xlfn.XLOOKUP(B415, IdxFecha, IdxValor, TIN_Fijo) + Diferencial)</f>
        <v>2.9500000000000002E-2</v>
      </c>
      <c r="D415" s="4">
        <f t="shared" si="67"/>
        <v>2.4583333333333336E-3</v>
      </c>
      <c r="E415" s="6" t="b">
        <f t="shared" si="72"/>
        <v>0</v>
      </c>
      <c r="F415" s="1">
        <f t="shared" si="73"/>
        <v>772.54570742278395</v>
      </c>
      <c r="G415" s="1">
        <f t="shared" si="68"/>
        <v>61.874126453153224</v>
      </c>
      <c r="H415" s="1">
        <f t="shared" si="69"/>
        <v>710.67158096963067</v>
      </c>
      <c r="I415" s="1">
        <f t="shared" si="70"/>
        <v>0</v>
      </c>
      <c r="J415" s="7">
        <f t="shared" si="74"/>
        <v>25169.136184333511</v>
      </c>
      <c r="K415" s="1">
        <f t="shared" si="75"/>
        <v>24458.464603363878</v>
      </c>
      <c r="L415" s="2">
        <f t="shared" si="76"/>
        <v>39</v>
      </c>
    </row>
    <row r="416" spans="1:12" x14ac:dyDescent="0.25">
      <c r="A416" s="2">
        <f t="shared" si="71"/>
        <v>415</v>
      </c>
      <c r="B416" s="3">
        <f t="shared" si="66"/>
        <v>58532</v>
      </c>
      <c r="C416" s="4" cm="1">
        <f t="array" ref="C416">IF(A416&lt;=MesesFijo, TIN_Fijo, _xlfn.XLOOKUP(B416, IdxFecha, IdxValor, TIN_Fijo) + Diferencial)</f>
        <v>2.9500000000000002E-2</v>
      </c>
      <c r="D416" s="4">
        <f t="shared" si="67"/>
        <v>2.4583333333333336E-3</v>
      </c>
      <c r="E416" s="6" t="b">
        <f t="shared" si="72"/>
        <v>0</v>
      </c>
      <c r="F416" s="1">
        <f t="shared" si="73"/>
        <v>772.54570742278395</v>
      </c>
      <c r="G416" s="1">
        <f t="shared" si="68"/>
        <v>60.127058816602876</v>
      </c>
      <c r="H416" s="1">
        <f t="shared" si="69"/>
        <v>712.41864860618102</v>
      </c>
      <c r="I416" s="1">
        <f t="shared" si="70"/>
        <v>0</v>
      </c>
      <c r="J416" s="7">
        <f t="shared" si="74"/>
        <v>24458.464603363878</v>
      </c>
      <c r="K416" s="1">
        <f t="shared" si="75"/>
        <v>23746.045954757697</v>
      </c>
      <c r="L416" s="2">
        <f t="shared" si="76"/>
        <v>39</v>
      </c>
    </row>
    <row r="417" spans="1:12" x14ac:dyDescent="0.25">
      <c r="A417" s="2">
        <f t="shared" si="71"/>
        <v>416</v>
      </c>
      <c r="B417" s="3">
        <f t="shared" si="66"/>
        <v>58562</v>
      </c>
      <c r="C417" s="4" cm="1">
        <f t="array" ref="C417">IF(A417&lt;=MesesFijo, TIN_Fijo, _xlfn.XLOOKUP(B417, IdxFecha, IdxValor, TIN_Fijo) + Diferencial)</f>
        <v>2.9500000000000002E-2</v>
      </c>
      <c r="D417" s="4">
        <f t="shared" si="67"/>
        <v>2.4583333333333336E-3</v>
      </c>
      <c r="E417" s="6" t="b">
        <f t="shared" si="72"/>
        <v>0</v>
      </c>
      <c r="F417" s="1">
        <f t="shared" si="73"/>
        <v>772.54570742278395</v>
      </c>
      <c r="G417" s="1">
        <f t="shared" si="68"/>
        <v>58.375696305446013</v>
      </c>
      <c r="H417" s="1">
        <f t="shared" si="69"/>
        <v>714.17001111733794</v>
      </c>
      <c r="I417" s="1">
        <f t="shared" si="70"/>
        <v>0</v>
      </c>
      <c r="J417" s="7">
        <f t="shared" si="74"/>
        <v>23746.045954757697</v>
      </c>
      <c r="K417" s="1">
        <f t="shared" si="75"/>
        <v>23031.87594364036</v>
      </c>
      <c r="L417" s="2">
        <f t="shared" si="76"/>
        <v>39</v>
      </c>
    </row>
    <row r="418" spans="1:12" x14ac:dyDescent="0.25">
      <c r="A418" s="2">
        <f t="shared" si="71"/>
        <v>417</v>
      </c>
      <c r="B418" s="3">
        <f t="shared" si="66"/>
        <v>58593</v>
      </c>
      <c r="C418" s="4" cm="1">
        <f t="array" ref="C418">IF(A418&lt;=MesesFijo, TIN_Fijo, _xlfn.XLOOKUP(B418, IdxFecha, IdxValor, TIN_Fijo) + Diferencial)</f>
        <v>2.9500000000000002E-2</v>
      </c>
      <c r="D418" s="4">
        <f t="shared" si="67"/>
        <v>2.4583333333333336E-3</v>
      </c>
      <c r="E418" s="6" t="b">
        <f t="shared" si="72"/>
        <v>0</v>
      </c>
      <c r="F418" s="1">
        <f t="shared" si="73"/>
        <v>772.54570742278395</v>
      </c>
      <c r="G418" s="1">
        <f t="shared" si="68"/>
        <v>56.620028361449222</v>
      </c>
      <c r="H418" s="1">
        <f t="shared" si="69"/>
        <v>715.92567906133468</v>
      </c>
      <c r="I418" s="1">
        <f t="shared" si="70"/>
        <v>0</v>
      </c>
      <c r="J418" s="7">
        <f t="shared" si="74"/>
        <v>23031.87594364036</v>
      </c>
      <c r="K418" s="1">
        <f t="shared" si="75"/>
        <v>22315.950264579023</v>
      </c>
      <c r="L418" s="2">
        <f t="shared" si="76"/>
        <v>39</v>
      </c>
    </row>
    <row r="419" spans="1:12" x14ac:dyDescent="0.25">
      <c r="A419" s="2">
        <f t="shared" si="71"/>
        <v>418</v>
      </c>
      <c r="B419" s="3">
        <f t="shared" si="66"/>
        <v>58623</v>
      </c>
      <c r="C419" s="4" cm="1">
        <f t="array" ref="C419">IF(A419&lt;=MesesFijo, TIN_Fijo, _xlfn.XLOOKUP(B419, IdxFecha, IdxValor, TIN_Fijo) + Diferencial)</f>
        <v>2.9500000000000002E-2</v>
      </c>
      <c r="D419" s="4">
        <f t="shared" si="67"/>
        <v>2.4583333333333336E-3</v>
      </c>
      <c r="E419" s="6" t="b">
        <f t="shared" si="72"/>
        <v>0</v>
      </c>
      <c r="F419" s="1">
        <f t="shared" si="73"/>
        <v>772.54570742278395</v>
      </c>
      <c r="G419" s="1">
        <f t="shared" si="68"/>
        <v>54.86004440042344</v>
      </c>
      <c r="H419" s="1">
        <f t="shared" si="69"/>
        <v>717.68566302236047</v>
      </c>
      <c r="I419" s="1">
        <f t="shared" si="70"/>
        <v>0</v>
      </c>
      <c r="J419" s="7">
        <f t="shared" si="74"/>
        <v>22315.950264579023</v>
      </c>
      <c r="K419" s="1">
        <f t="shared" si="75"/>
        <v>21598.264601556664</v>
      </c>
      <c r="L419" s="2">
        <f t="shared" si="76"/>
        <v>39</v>
      </c>
    </row>
    <row r="420" spans="1:12" x14ac:dyDescent="0.25">
      <c r="A420" s="2">
        <f t="shared" si="71"/>
        <v>419</v>
      </c>
      <c r="B420" s="3">
        <f t="shared" si="66"/>
        <v>58654</v>
      </c>
      <c r="C420" s="4" cm="1">
        <f t="array" ref="C420">IF(A420&lt;=MesesFijo, TIN_Fijo, _xlfn.XLOOKUP(B420, IdxFecha, IdxValor, TIN_Fijo) + Diferencial)</f>
        <v>2.9500000000000002E-2</v>
      </c>
      <c r="D420" s="4">
        <f t="shared" si="67"/>
        <v>2.4583333333333336E-3</v>
      </c>
      <c r="E420" s="6" t="b">
        <f t="shared" si="72"/>
        <v>0</v>
      </c>
      <c r="F420" s="1">
        <f t="shared" si="73"/>
        <v>772.54570742278395</v>
      </c>
      <c r="G420" s="1">
        <f t="shared" si="68"/>
        <v>53.095733812160141</v>
      </c>
      <c r="H420" s="1">
        <f t="shared" si="69"/>
        <v>719.44997361062383</v>
      </c>
      <c r="I420" s="1">
        <f t="shared" si="70"/>
        <v>0</v>
      </c>
      <c r="J420" s="7">
        <f t="shared" si="74"/>
        <v>21598.264601556664</v>
      </c>
      <c r="K420" s="1">
        <f t="shared" si="75"/>
        <v>20878.814627946042</v>
      </c>
      <c r="L420" s="2">
        <f t="shared" si="76"/>
        <v>39</v>
      </c>
    </row>
    <row r="421" spans="1:12" x14ac:dyDescent="0.25">
      <c r="A421" s="2">
        <f t="shared" si="71"/>
        <v>420</v>
      </c>
      <c r="B421" s="3">
        <f t="shared" si="66"/>
        <v>58685</v>
      </c>
      <c r="C421" s="4" cm="1">
        <f t="array" ref="C421">IF(A421&lt;=MesesFijo, TIN_Fijo, _xlfn.XLOOKUP(B421, IdxFecha, IdxValor, TIN_Fijo) + Diferencial)</f>
        <v>2.9500000000000002E-2</v>
      </c>
      <c r="D421" s="4">
        <f t="shared" si="67"/>
        <v>2.4583333333333336E-3</v>
      </c>
      <c r="E421" s="6" t="b">
        <f t="shared" si="72"/>
        <v>0</v>
      </c>
      <c r="F421" s="1">
        <f t="shared" si="73"/>
        <v>772.54570742278395</v>
      </c>
      <c r="G421" s="1">
        <f t="shared" si="68"/>
        <v>51.327085960367356</v>
      </c>
      <c r="H421" s="1">
        <f t="shared" si="69"/>
        <v>721.21862146241665</v>
      </c>
      <c r="I421" s="1">
        <f t="shared" si="70"/>
        <v>0</v>
      </c>
      <c r="J421" s="7">
        <f t="shared" si="74"/>
        <v>20878.814627946042</v>
      </c>
      <c r="K421" s="1">
        <f t="shared" si="75"/>
        <v>20157.596006483625</v>
      </c>
      <c r="L421" s="2">
        <f t="shared" si="76"/>
        <v>39</v>
      </c>
    </row>
    <row r="422" spans="1:12" x14ac:dyDescent="0.25">
      <c r="A422" s="2">
        <f t="shared" si="71"/>
        <v>421</v>
      </c>
      <c r="B422" s="3">
        <f t="shared" si="66"/>
        <v>58715</v>
      </c>
      <c r="C422" s="4" cm="1">
        <f t="array" ref="C422">IF(A422&lt;=MesesFijo, TIN_Fijo, _xlfn.XLOOKUP(B422, IdxFecha, IdxValor, TIN_Fijo) + Diferencial)</f>
        <v>2.9500000000000002E-2</v>
      </c>
      <c r="D422" s="4">
        <f t="shared" si="67"/>
        <v>2.4583333333333336E-3</v>
      </c>
      <c r="E422" s="6" t="b">
        <f t="shared" si="72"/>
        <v>1</v>
      </c>
      <c r="F422" s="1">
        <f t="shared" si="73"/>
        <v>745.85959712136855</v>
      </c>
      <c r="G422" s="1">
        <f t="shared" si="68"/>
        <v>49.554090182605584</v>
      </c>
      <c r="H422" s="1">
        <f t="shared" si="69"/>
        <v>696.30550693876296</v>
      </c>
      <c r="I422" s="1">
        <f t="shared" si="70"/>
        <v>0</v>
      </c>
      <c r="J422" s="7">
        <f t="shared" si="74"/>
        <v>20157.596006483625</v>
      </c>
      <c r="K422" s="1">
        <f t="shared" si="75"/>
        <v>19461.290499544863</v>
      </c>
      <c r="L422" s="2">
        <f t="shared" si="76"/>
        <v>28</v>
      </c>
    </row>
    <row r="423" spans="1:12" x14ac:dyDescent="0.25">
      <c r="A423" s="2">
        <f t="shared" si="71"/>
        <v>422</v>
      </c>
      <c r="B423" s="3">
        <f t="shared" si="66"/>
        <v>58746</v>
      </c>
      <c r="C423" s="4" cm="1">
        <f t="array" ref="C423">IF(A423&lt;=MesesFijo, TIN_Fijo, _xlfn.XLOOKUP(B423, IdxFecha, IdxValor, TIN_Fijo) + Diferencial)</f>
        <v>2.9500000000000002E-2</v>
      </c>
      <c r="D423" s="4">
        <f t="shared" si="67"/>
        <v>2.4583333333333336E-3</v>
      </c>
      <c r="E423" s="6" t="b">
        <f t="shared" si="72"/>
        <v>0</v>
      </c>
      <c r="F423" s="1">
        <f t="shared" si="73"/>
        <v>745.85959712136855</v>
      </c>
      <c r="G423" s="1">
        <f t="shared" si="68"/>
        <v>47.842339144714458</v>
      </c>
      <c r="H423" s="1">
        <f t="shared" si="69"/>
        <v>698.01725797665404</v>
      </c>
      <c r="I423" s="1">
        <f t="shared" si="70"/>
        <v>0</v>
      </c>
      <c r="J423" s="7">
        <f t="shared" si="74"/>
        <v>19461.290499544863</v>
      </c>
      <c r="K423" s="1">
        <f t="shared" si="75"/>
        <v>18763.273241568208</v>
      </c>
      <c r="L423" s="2">
        <f t="shared" si="76"/>
        <v>28</v>
      </c>
    </row>
    <row r="424" spans="1:12" x14ac:dyDescent="0.25">
      <c r="A424" s="2">
        <f t="shared" si="71"/>
        <v>423</v>
      </c>
      <c r="B424" s="3">
        <f t="shared" si="66"/>
        <v>58776</v>
      </c>
      <c r="C424" s="4" cm="1">
        <f t="array" ref="C424">IF(A424&lt;=MesesFijo, TIN_Fijo, _xlfn.XLOOKUP(B424, IdxFecha, IdxValor, TIN_Fijo) + Diferencial)</f>
        <v>2.9500000000000002E-2</v>
      </c>
      <c r="D424" s="4">
        <f t="shared" si="67"/>
        <v>2.4583333333333336E-3</v>
      </c>
      <c r="E424" s="6" t="b">
        <f t="shared" si="72"/>
        <v>0</v>
      </c>
      <c r="F424" s="1">
        <f t="shared" si="73"/>
        <v>745.85959712136855</v>
      </c>
      <c r="G424" s="1">
        <f t="shared" si="68"/>
        <v>46.126380052188516</v>
      </c>
      <c r="H424" s="1">
        <f t="shared" si="69"/>
        <v>699.73321706918</v>
      </c>
      <c r="I424" s="1">
        <f t="shared" si="70"/>
        <v>0</v>
      </c>
      <c r="J424" s="7">
        <f t="shared" si="74"/>
        <v>18763.273241568208</v>
      </c>
      <c r="K424" s="1">
        <f t="shared" si="75"/>
        <v>18063.540024499027</v>
      </c>
      <c r="L424" s="2">
        <f t="shared" si="76"/>
        <v>28</v>
      </c>
    </row>
    <row r="425" spans="1:12" x14ac:dyDescent="0.25">
      <c r="A425" s="2">
        <f t="shared" si="71"/>
        <v>424</v>
      </c>
      <c r="B425" s="3">
        <f t="shared" si="66"/>
        <v>58807</v>
      </c>
      <c r="C425" s="4" cm="1">
        <f t="array" ref="C425">IF(A425&lt;=MesesFijo, TIN_Fijo, _xlfn.XLOOKUP(B425, IdxFecha, IdxValor, TIN_Fijo) + Diferencial)</f>
        <v>2.9500000000000002E-2</v>
      </c>
      <c r="D425" s="4">
        <f t="shared" si="67"/>
        <v>2.4583333333333336E-3</v>
      </c>
      <c r="E425" s="6" t="b">
        <f t="shared" si="72"/>
        <v>0</v>
      </c>
      <c r="F425" s="1">
        <f t="shared" si="73"/>
        <v>745.85959712136855</v>
      </c>
      <c r="G425" s="1">
        <f t="shared" si="68"/>
        <v>44.406202560226781</v>
      </c>
      <c r="H425" s="1">
        <f t="shared" si="69"/>
        <v>701.45339456114175</v>
      </c>
      <c r="I425" s="1">
        <f t="shared" si="70"/>
        <v>0</v>
      </c>
      <c r="J425" s="7">
        <f t="shared" si="74"/>
        <v>18063.540024499027</v>
      </c>
      <c r="K425" s="1">
        <f t="shared" si="75"/>
        <v>17362.086629937887</v>
      </c>
      <c r="L425" s="2">
        <f t="shared" si="76"/>
        <v>28</v>
      </c>
    </row>
    <row r="426" spans="1:12" x14ac:dyDescent="0.25">
      <c r="A426" s="2">
        <f t="shared" si="71"/>
        <v>425</v>
      </c>
      <c r="B426" s="3">
        <f t="shared" si="66"/>
        <v>58838</v>
      </c>
      <c r="C426" s="4" cm="1">
        <f t="array" ref="C426">IF(A426&lt;=MesesFijo, TIN_Fijo, _xlfn.XLOOKUP(B426, IdxFecha, IdxValor, TIN_Fijo) + Diferencial)</f>
        <v>2.9500000000000002E-2</v>
      </c>
      <c r="D426" s="4">
        <f t="shared" si="67"/>
        <v>2.4583333333333336E-3</v>
      </c>
      <c r="E426" s="6" t="b">
        <f t="shared" si="72"/>
        <v>0</v>
      </c>
      <c r="F426" s="1">
        <f t="shared" si="73"/>
        <v>745.85959712136855</v>
      </c>
      <c r="G426" s="1">
        <f t="shared" si="68"/>
        <v>42.681796298597313</v>
      </c>
      <c r="H426" s="1">
        <f t="shared" si="69"/>
        <v>703.17780082277125</v>
      </c>
      <c r="I426" s="1">
        <f t="shared" si="70"/>
        <v>0</v>
      </c>
      <c r="J426" s="7">
        <f t="shared" si="74"/>
        <v>17362.086629937887</v>
      </c>
      <c r="K426" s="1">
        <f t="shared" si="75"/>
        <v>16658.908829115117</v>
      </c>
      <c r="L426" s="2">
        <f t="shared" si="76"/>
        <v>28</v>
      </c>
    </row>
    <row r="427" spans="1:12" x14ac:dyDescent="0.25">
      <c r="A427" s="2">
        <f t="shared" si="71"/>
        <v>426</v>
      </c>
      <c r="B427" s="3">
        <f t="shared" si="66"/>
        <v>58866</v>
      </c>
      <c r="C427" s="4" cm="1">
        <f t="array" ref="C427">IF(A427&lt;=MesesFijo, TIN_Fijo, _xlfn.XLOOKUP(B427, IdxFecha, IdxValor, TIN_Fijo) + Diferencial)</f>
        <v>2.9500000000000002E-2</v>
      </c>
      <c r="D427" s="4">
        <f t="shared" si="67"/>
        <v>2.4583333333333336E-3</v>
      </c>
      <c r="E427" s="6" t="b">
        <f t="shared" si="72"/>
        <v>0</v>
      </c>
      <c r="F427" s="1">
        <f t="shared" si="73"/>
        <v>745.85959712136855</v>
      </c>
      <c r="G427" s="1">
        <f t="shared" si="68"/>
        <v>40.953150871574664</v>
      </c>
      <c r="H427" s="1">
        <f t="shared" si="69"/>
        <v>704.90644624979393</v>
      </c>
      <c r="I427" s="1">
        <f t="shared" si="70"/>
        <v>0</v>
      </c>
      <c r="J427" s="7">
        <f t="shared" si="74"/>
        <v>16658.908829115117</v>
      </c>
      <c r="K427" s="1">
        <f t="shared" si="75"/>
        <v>15954.002382865323</v>
      </c>
      <c r="L427" s="2">
        <f t="shared" si="76"/>
        <v>28</v>
      </c>
    </row>
    <row r="428" spans="1:12" x14ac:dyDescent="0.25">
      <c r="A428" s="2">
        <f t="shared" si="71"/>
        <v>427</v>
      </c>
      <c r="B428" s="3">
        <f t="shared" si="66"/>
        <v>58897</v>
      </c>
      <c r="C428" s="4" cm="1">
        <f t="array" ref="C428">IF(A428&lt;=MesesFijo, TIN_Fijo, _xlfn.XLOOKUP(B428, IdxFecha, IdxValor, TIN_Fijo) + Diferencial)</f>
        <v>2.9500000000000002E-2</v>
      </c>
      <c r="D428" s="4">
        <f t="shared" si="67"/>
        <v>2.4583333333333336E-3</v>
      </c>
      <c r="E428" s="6" t="b">
        <f t="shared" si="72"/>
        <v>0</v>
      </c>
      <c r="F428" s="1">
        <f t="shared" si="73"/>
        <v>745.85959712136855</v>
      </c>
      <c r="G428" s="1">
        <f t="shared" si="68"/>
        <v>39.220255857877255</v>
      </c>
      <c r="H428" s="1">
        <f t="shared" si="69"/>
        <v>706.63934126349125</v>
      </c>
      <c r="I428" s="1">
        <f t="shared" si="70"/>
        <v>0</v>
      </c>
      <c r="J428" s="7">
        <f t="shared" si="74"/>
        <v>15954.002382865323</v>
      </c>
      <c r="K428" s="1">
        <f t="shared" si="75"/>
        <v>15247.363041601831</v>
      </c>
      <c r="L428" s="2">
        <f t="shared" si="76"/>
        <v>28</v>
      </c>
    </row>
    <row r="429" spans="1:12" x14ac:dyDescent="0.25">
      <c r="A429" s="2">
        <f t="shared" si="71"/>
        <v>428</v>
      </c>
      <c r="B429" s="3">
        <f t="shared" si="66"/>
        <v>58927</v>
      </c>
      <c r="C429" s="4" cm="1">
        <f t="array" ref="C429">IF(A429&lt;=MesesFijo, TIN_Fijo, _xlfn.XLOOKUP(B429, IdxFecha, IdxValor, TIN_Fijo) + Diferencial)</f>
        <v>2.9500000000000002E-2</v>
      </c>
      <c r="D429" s="4">
        <f t="shared" si="67"/>
        <v>2.4583333333333336E-3</v>
      </c>
      <c r="E429" s="6" t="b">
        <f t="shared" si="72"/>
        <v>0</v>
      </c>
      <c r="F429" s="1">
        <f t="shared" si="73"/>
        <v>745.85959712136855</v>
      </c>
      <c r="G429" s="1">
        <f t="shared" si="68"/>
        <v>37.483100810604505</v>
      </c>
      <c r="H429" s="1">
        <f t="shared" si="69"/>
        <v>708.37649631076408</v>
      </c>
      <c r="I429" s="1">
        <f t="shared" si="70"/>
        <v>0</v>
      </c>
      <c r="J429" s="7">
        <f t="shared" si="74"/>
        <v>15247.363041601831</v>
      </c>
      <c r="K429" s="1">
        <f t="shared" si="75"/>
        <v>14538.986545291067</v>
      </c>
      <c r="L429" s="2">
        <f t="shared" si="76"/>
        <v>28</v>
      </c>
    </row>
    <row r="430" spans="1:12" x14ac:dyDescent="0.25">
      <c r="A430" s="2">
        <f t="shared" si="71"/>
        <v>429</v>
      </c>
      <c r="B430" s="3">
        <f t="shared" si="66"/>
        <v>58958</v>
      </c>
      <c r="C430" s="4" cm="1">
        <f t="array" ref="C430">IF(A430&lt;=MesesFijo, TIN_Fijo, _xlfn.XLOOKUP(B430, IdxFecha, IdxValor, TIN_Fijo) + Diferencial)</f>
        <v>2.9500000000000002E-2</v>
      </c>
      <c r="D430" s="4">
        <f t="shared" si="67"/>
        <v>2.4583333333333336E-3</v>
      </c>
      <c r="E430" s="6" t="b">
        <f t="shared" si="72"/>
        <v>0</v>
      </c>
      <c r="F430" s="1">
        <f t="shared" si="73"/>
        <v>745.85959712136855</v>
      </c>
      <c r="G430" s="1">
        <f t="shared" si="68"/>
        <v>35.741675257173881</v>
      </c>
      <c r="H430" s="1">
        <f t="shared" si="69"/>
        <v>710.11792186419461</v>
      </c>
      <c r="I430" s="1">
        <f t="shared" si="70"/>
        <v>0</v>
      </c>
      <c r="J430" s="7">
        <f t="shared" si="74"/>
        <v>14538.986545291067</v>
      </c>
      <c r="K430" s="1">
        <f t="shared" si="75"/>
        <v>13828.868623426872</v>
      </c>
      <c r="L430" s="2">
        <f t="shared" si="76"/>
        <v>28</v>
      </c>
    </row>
    <row r="431" spans="1:12" x14ac:dyDescent="0.25">
      <c r="A431" s="2">
        <f t="shared" si="71"/>
        <v>430</v>
      </c>
      <c r="B431" s="3">
        <f t="shared" si="66"/>
        <v>58988</v>
      </c>
      <c r="C431" s="4" cm="1">
        <f t="array" ref="C431">IF(A431&lt;=MesesFijo, TIN_Fijo, _xlfn.XLOOKUP(B431, IdxFecha, IdxValor, TIN_Fijo) + Diferencial)</f>
        <v>2.9500000000000002E-2</v>
      </c>
      <c r="D431" s="4">
        <f t="shared" si="67"/>
        <v>2.4583333333333336E-3</v>
      </c>
      <c r="E431" s="6" t="b">
        <f t="shared" si="72"/>
        <v>0</v>
      </c>
      <c r="F431" s="1">
        <f t="shared" si="73"/>
        <v>745.85959712136855</v>
      </c>
      <c r="G431" s="1">
        <f t="shared" si="68"/>
        <v>33.99596869925773</v>
      </c>
      <c r="H431" s="1">
        <f t="shared" si="69"/>
        <v>711.86362842211088</v>
      </c>
      <c r="I431" s="1">
        <f t="shared" si="70"/>
        <v>0</v>
      </c>
      <c r="J431" s="7">
        <f t="shared" si="74"/>
        <v>13828.868623426872</v>
      </c>
      <c r="K431" s="1">
        <f t="shared" si="75"/>
        <v>13117.004995004761</v>
      </c>
      <c r="L431" s="2">
        <f t="shared" si="76"/>
        <v>28</v>
      </c>
    </row>
    <row r="432" spans="1:12" x14ac:dyDescent="0.25">
      <c r="A432" s="2">
        <f t="shared" si="71"/>
        <v>431</v>
      </c>
      <c r="B432" s="3">
        <f t="shared" si="66"/>
        <v>59019</v>
      </c>
      <c r="C432" s="4" cm="1">
        <f t="array" ref="C432">IF(A432&lt;=MesesFijo, TIN_Fijo, _xlfn.XLOOKUP(B432, IdxFecha, IdxValor, TIN_Fijo) + Diferencial)</f>
        <v>2.9500000000000002E-2</v>
      </c>
      <c r="D432" s="4">
        <f t="shared" si="67"/>
        <v>2.4583333333333336E-3</v>
      </c>
      <c r="E432" s="6" t="b">
        <f t="shared" si="72"/>
        <v>0</v>
      </c>
      <c r="F432" s="1">
        <f t="shared" si="73"/>
        <v>745.85959712136855</v>
      </c>
      <c r="G432" s="1">
        <f t="shared" si="68"/>
        <v>32.245970612720043</v>
      </c>
      <c r="H432" s="1">
        <f t="shared" si="69"/>
        <v>713.61362650864851</v>
      </c>
      <c r="I432" s="1">
        <f t="shared" si="70"/>
        <v>0</v>
      </c>
      <c r="J432" s="7">
        <f t="shared" si="74"/>
        <v>13117.004995004761</v>
      </c>
      <c r="K432" s="1">
        <f t="shared" si="75"/>
        <v>12403.391368496114</v>
      </c>
      <c r="L432" s="2">
        <f t="shared" si="76"/>
        <v>28</v>
      </c>
    </row>
    <row r="433" spans="1:12" x14ac:dyDescent="0.25">
      <c r="A433" s="2">
        <f t="shared" si="71"/>
        <v>432</v>
      </c>
      <c r="B433" s="3">
        <f t="shared" si="66"/>
        <v>59050</v>
      </c>
      <c r="C433" s="4" cm="1">
        <f t="array" ref="C433">IF(A433&lt;=MesesFijo, TIN_Fijo, _xlfn.XLOOKUP(B433, IdxFecha, IdxValor, TIN_Fijo) + Diferencial)</f>
        <v>2.9500000000000002E-2</v>
      </c>
      <c r="D433" s="4">
        <f t="shared" si="67"/>
        <v>2.4583333333333336E-3</v>
      </c>
      <c r="E433" s="6" t="b">
        <f t="shared" si="72"/>
        <v>0</v>
      </c>
      <c r="F433" s="1">
        <f t="shared" si="73"/>
        <v>745.85959712136855</v>
      </c>
      <c r="G433" s="1">
        <f t="shared" si="68"/>
        <v>30.491670447552949</v>
      </c>
      <c r="H433" s="1">
        <f t="shared" si="69"/>
        <v>715.36792667381565</v>
      </c>
      <c r="I433" s="1">
        <f t="shared" si="70"/>
        <v>0</v>
      </c>
      <c r="J433" s="7">
        <f t="shared" si="74"/>
        <v>12403.391368496114</v>
      </c>
      <c r="K433" s="1">
        <f t="shared" si="75"/>
        <v>11688.023441822297</v>
      </c>
      <c r="L433" s="2">
        <f t="shared" si="76"/>
        <v>28</v>
      </c>
    </row>
    <row r="434" spans="1:12" x14ac:dyDescent="0.25">
      <c r="A434" s="2">
        <f t="shared" si="71"/>
        <v>433</v>
      </c>
      <c r="B434" s="3">
        <f t="shared" si="66"/>
        <v>59080</v>
      </c>
      <c r="C434" s="4" cm="1">
        <f t="array" ref="C434">IF(A434&lt;=MesesFijo, TIN_Fijo, _xlfn.XLOOKUP(B434, IdxFecha, IdxValor, TIN_Fijo) + Diferencial)</f>
        <v>2.9500000000000002E-2</v>
      </c>
      <c r="D434" s="4">
        <f t="shared" si="67"/>
        <v>2.4583333333333336E-3</v>
      </c>
      <c r="E434" s="6" t="b">
        <f t="shared" si="72"/>
        <v>1</v>
      </c>
      <c r="F434" s="1">
        <f t="shared" si="73"/>
        <v>702.84200477660852</v>
      </c>
      <c r="G434" s="1">
        <f t="shared" si="68"/>
        <v>28.73305762781315</v>
      </c>
      <c r="H434" s="1">
        <f t="shared" si="69"/>
        <v>674.10894714879532</v>
      </c>
      <c r="I434" s="1">
        <f t="shared" si="70"/>
        <v>0</v>
      </c>
      <c r="J434" s="7">
        <f t="shared" si="74"/>
        <v>11688.023441822297</v>
      </c>
      <c r="K434" s="1">
        <f t="shared" si="75"/>
        <v>11013.914494673501</v>
      </c>
      <c r="L434" s="2">
        <f t="shared" si="76"/>
        <v>17</v>
      </c>
    </row>
    <row r="435" spans="1:12" x14ac:dyDescent="0.25">
      <c r="A435" s="2">
        <f t="shared" si="71"/>
        <v>434</v>
      </c>
      <c r="B435" s="3">
        <f t="shared" si="66"/>
        <v>59111</v>
      </c>
      <c r="C435" s="4" cm="1">
        <f t="array" ref="C435">IF(A435&lt;=MesesFijo, TIN_Fijo, _xlfn.XLOOKUP(B435, IdxFecha, IdxValor, TIN_Fijo) + Diferencial)</f>
        <v>2.9500000000000002E-2</v>
      </c>
      <c r="D435" s="4">
        <f t="shared" si="67"/>
        <v>2.4583333333333336E-3</v>
      </c>
      <c r="E435" s="6" t="b">
        <f t="shared" si="72"/>
        <v>0</v>
      </c>
      <c r="F435" s="1">
        <f t="shared" si="73"/>
        <v>702.84200477660852</v>
      </c>
      <c r="G435" s="1">
        <f t="shared" si="68"/>
        <v>27.075873132739027</v>
      </c>
      <c r="H435" s="1">
        <f t="shared" si="69"/>
        <v>675.76613164386947</v>
      </c>
      <c r="I435" s="1">
        <f t="shared" si="70"/>
        <v>0</v>
      </c>
      <c r="J435" s="7">
        <f t="shared" si="74"/>
        <v>11013.914494673501</v>
      </c>
      <c r="K435" s="1">
        <f t="shared" si="75"/>
        <v>10338.148363029632</v>
      </c>
      <c r="L435" s="2">
        <f t="shared" si="76"/>
        <v>17</v>
      </c>
    </row>
    <row r="436" spans="1:12" x14ac:dyDescent="0.25">
      <c r="A436" s="2">
        <f t="shared" si="71"/>
        <v>435</v>
      </c>
      <c r="B436" s="3">
        <f t="shared" si="66"/>
        <v>59141</v>
      </c>
      <c r="C436" s="4" cm="1">
        <f t="array" ref="C436">IF(A436&lt;=MesesFijo, TIN_Fijo, _xlfn.XLOOKUP(B436, IdxFecha, IdxValor, TIN_Fijo) + Diferencial)</f>
        <v>2.9500000000000002E-2</v>
      </c>
      <c r="D436" s="4">
        <f t="shared" si="67"/>
        <v>2.4583333333333336E-3</v>
      </c>
      <c r="E436" s="6" t="b">
        <f t="shared" si="72"/>
        <v>0</v>
      </c>
      <c r="F436" s="1">
        <f t="shared" si="73"/>
        <v>702.84200477660852</v>
      </c>
      <c r="G436" s="1">
        <f t="shared" si="68"/>
        <v>25.414614725781181</v>
      </c>
      <c r="H436" s="1">
        <f t="shared" si="69"/>
        <v>677.42739005082728</v>
      </c>
      <c r="I436" s="1">
        <f t="shared" si="70"/>
        <v>0</v>
      </c>
      <c r="J436" s="7">
        <f t="shared" si="74"/>
        <v>10338.148363029632</v>
      </c>
      <c r="K436" s="1">
        <f t="shared" si="75"/>
        <v>9660.7209729788046</v>
      </c>
      <c r="L436" s="2">
        <f t="shared" si="76"/>
        <v>17</v>
      </c>
    </row>
    <row r="437" spans="1:12" x14ac:dyDescent="0.25">
      <c r="A437" s="2">
        <f t="shared" si="71"/>
        <v>436</v>
      </c>
      <c r="B437" s="3">
        <f t="shared" si="66"/>
        <v>59172</v>
      </c>
      <c r="C437" s="4" cm="1">
        <f t="array" ref="C437">IF(A437&lt;=MesesFijo, TIN_Fijo, _xlfn.XLOOKUP(B437, IdxFecha, IdxValor, TIN_Fijo) + Diferencial)</f>
        <v>2.9500000000000002E-2</v>
      </c>
      <c r="D437" s="4">
        <f t="shared" si="67"/>
        <v>2.4583333333333336E-3</v>
      </c>
      <c r="E437" s="6" t="b">
        <f t="shared" si="72"/>
        <v>0</v>
      </c>
      <c r="F437" s="1">
        <f t="shared" si="73"/>
        <v>702.84200477660852</v>
      </c>
      <c r="G437" s="1">
        <f t="shared" si="68"/>
        <v>23.749272391906231</v>
      </c>
      <c r="H437" s="1">
        <f t="shared" si="69"/>
        <v>679.09273238470223</v>
      </c>
      <c r="I437" s="1">
        <f t="shared" si="70"/>
        <v>0</v>
      </c>
      <c r="J437" s="7">
        <f t="shared" si="74"/>
        <v>9660.7209729788046</v>
      </c>
      <c r="K437" s="1">
        <f t="shared" si="75"/>
        <v>8981.628240594102</v>
      </c>
      <c r="L437" s="2">
        <f t="shared" si="76"/>
        <v>17</v>
      </c>
    </row>
    <row r="438" spans="1:12" x14ac:dyDescent="0.25">
      <c r="A438" s="2">
        <f t="shared" si="71"/>
        <v>437</v>
      </c>
      <c r="B438" s="3">
        <f t="shared" si="66"/>
        <v>59203</v>
      </c>
      <c r="C438" s="4" cm="1">
        <f t="array" ref="C438">IF(A438&lt;=MesesFijo, TIN_Fijo, _xlfn.XLOOKUP(B438, IdxFecha, IdxValor, TIN_Fijo) + Diferencial)</f>
        <v>2.9500000000000002E-2</v>
      </c>
      <c r="D438" s="4">
        <f t="shared" si="67"/>
        <v>2.4583333333333336E-3</v>
      </c>
      <c r="E438" s="6" t="b">
        <f t="shared" si="72"/>
        <v>0</v>
      </c>
      <c r="F438" s="1">
        <f t="shared" si="73"/>
        <v>702.84200477660852</v>
      </c>
      <c r="G438" s="1">
        <f t="shared" si="68"/>
        <v>22.079836091460503</v>
      </c>
      <c r="H438" s="1">
        <f t="shared" si="69"/>
        <v>680.76216868514803</v>
      </c>
      <c r="I438" s="1">
        <f t="shared" si="70"/>
        <v>0</v>
      </c>
      <c r="J438" s="7">
        <f t="shared" si="74"/>
        <v>8981.628240594102</v>
      </c>
      <c r="K438" s="1">
        <f t="shared" si="75"/>
        <v>8300.866071908953</v>
      </c>
      <c r="L438" s="2">
        <f t="shared" si="76"/>
        <v>17</v>
      </c>
    </row>
    <row r="439" spans="1:12" x14ac:dyDescent="0.25">
      <c r="A439" s="2">
        <f t="shared" si="71"/>
        <v>438</v>
      </c>
      <c r="B439" s="3">
        <f t="shared" si="66"/>
        <v>59231</v>
      </c>
      <c r="C439" s="4" cm="1">
        <f t="array" ref="C439">IF(A439&lt;=MesesFijo, TIN_Fijo, _xlfn.XLOOKUP(B439, IdxFecha, IdxValor, TIN_Fijo) + Diferencial)</f>
        <v>2.9500000000000002E-2</v>
      </c>
      <c r="D439" s="4">
        <f t="shared" si="67"/>
        <v>2.4583333333333336E-3</v>
      </c>
      <c r="E439" s="6" t="b">
        <f t="shared" si="72"/>
        <v>0</v>
      </c>
      <c r="F439" s="1">
        <f t="shared" si="73"/>
        <v>702.84200477660852</v>
      </c>
      <c r="G439" s="1">
        <f t="shared" si="68"/>
        <v>20.406295760109511</v>
      </c>
      <c r="H439" s="1">
        <f t="shared" si="69"/>
        <v>682.435709016499</v>
      </c>
      <c r="I439" s="1">
        <f t="shared" si="70"/>
        <v>0</v>
      </c>
      <c r="J439" s="7">
        <f t="shared" si="74"/>
        <v>8300.866071908953</v>
      </c>
      <c r="K439" s="1">
        <f t="shared" si="75"/>
        <v>7618.4303628924536</v>
      </c>
      <c r="L439" s="2">
        <f t="shared" si="76"/>
        <v>17</v>
      </c>
    </row>
    <row r="440" spans="1:12" x14ac:dyDescent="0.25">
      <c r="A440" s="2">
        <f t="shared" si="71"/>
        <v>439</v>
      </c>
      <c r="B440" s="3">
        <f t="shared" si="66"/>
        <v>59262</v>
      </c>
      <c r="C440" s="4" cm="1">
        <f t="array" ref="C440">IF(A440&lt;=MesesFijo, TIN_Fijo, _xlfn.XLOOKUP(B440, IdxFecha, IdxValor, TIN_Fijo) + Diferencial)</f>
        <v>2.9500000000000002E-2</v>
      </c>
      <c r="D440" s="4">
        <f t="shared" si="67"/>
        <v>2.4583333333333336E-3</v>
      </c>
      <c r="E440" s="6" t="b">
        <f t="shared" si="72"/>
        <v>0</v>
      </c>
      <c r="F440" s="1">
        <f t="shared" si="73"/>
        <v>702.84200477660852</v>
      </c>
      <c r="G440" s="1">
        <f t="shared" si="68"/>
        <v>18.728641308777284</v>
      </c>
      <c r="H440" s="1">
        <f t="shared" si="69"/>
        <v>684.11336346783128</v>
      </c>
      <c r="I440" s="1">
        <f t="shared" si="70"/>
        <v>0</v>
      </c>
      <c r="J440" s="7">
        <f t="shared" si="74"/>
        <v>7618.4303628924536</v>
      </c>
      <c r="K440" s="1">
        <f t="shared" si="75"/>
        <v>6934.3169994246218</v>
      </c>
      <c r="L440" s="2">
        <f t="shared" si="76"/>
        <v>17</v>
      </c>
    </row>
    <row r="441" spans="1:12" x14ac:dyDescent="0.25">
      <c r="A441" s="2">
        <f t="shared" si="71"/>
        <v>440</v>
      </c>
      <c r="B441" s="3">
        <f t="shared" si="66"/>
        <v>59292</v>
      </c>
      <c r="C441" s="4" cm="1">
        <f t="array" ref="C441">IF(A441&lt;=MesesFijo, TIN_Fijo, _xlfn.XLOOKUP(B441, IdxFecha, IdxValor, TIN_Fijo) + Diferencial)</f>
        <v>2.9500000000000002E-2</v>
      </c>
      <c r="D441" s="4">
        <f t="shared" si="67"/>
        <v>2.4583333333333336E-3</v>
      </c>
      <c r="E441" s="6" t="b">
        <f t="shared" si="72"/>
        <v>0</v>
      </c>
      <c r="F441" s="1">
        <f t="shared" si="73"/>
        <v>702.84200477660852</v>
      </c>
      <c r="G441" s="1">
        <f t="shared" si="68"/>
        <v>17.046862623585533</v>
      </c>
      <c r="H441" s="1">
        <f t="shared" si="69"/>
        <v>685.79514215302299</v>
      </c>
      <c r="I441" s="1">
        <f t="shared" si="70"/>
        <v>0</v>
      </c>
      <c r="J441" s="7">
        <f t="shared" si="74"/>
        <v>6934.3169994246218</v>
      </c>
      <c r="K441" s="1">
        <f t="shared" si="75"/>
        <v>6248.5218572715985</v>
      </c>
      <c r="L441" s="2">
        <f t="shared" si="76"/>
        <v>17</v>
      </c>
    </row>
    <row r="442" spans="1:12" x14ac:dyDescent="0.25">
      <c r="A442" s="2">
        <f t="shared" si="71"/>
        <v>441</v>
      </c>
      <c r="B442" s="3">
        <f t="shared" si="66"/>
        <v>59323</v>
      </c>
      <c r="C442" s="4" cm="1">
        <f t="array" ref="C442">IF(A442&lt;=MesesFijo, TIN_Fijo, _xlfn.XLOOKUP(B442, IdxFecha, IdxValor, TIN_Fijo) + Diferencial)</f>
        <v>2.9500000000000002E-2</v>
      </c>
      <c r="D442" s="4">
        <f t="shared" si="67"/>
        <v>2.4583333333333336E-3</v>
      </c>
      <c r="E442" s="6" t="b">
        <f t="shared" si="72"/>
        <v>0</v>
      </c>
      <c r="F442" s="1">
        <f t="shared" si="73"/>
        <v>702.84200477660852</v>
      </c>
      <c r="G442" s="1">
        <f t="shared" si="68"/>
        <v>15.360949565792682</v>
      </c>
      <c r="H442" s="1">
        <f t="shared" si="69"/>
        <v>687.48105521081584</v>
      </c>
      <c r="I442" s="1">
        <f t="shared" si="70"/>
        <v>0</v>
      </c>
      <c r="J442" s="7">
        <f t="shared" si="74"/>
        <v>6248.5218572715985</v>
      </c>
      <c r="K442" s="1">
        <f t="shared" si="75"/>
        <v>5561.0408020607829</v>
      </c>
      <c r="L442" s="2">
        <f t="shared" si="76"/>
        <v>17</v>
      </c>
    </row>
    <row r="443" spans="1:12" x14ac:dyDescent="0.25">
      <c r="A443" s="2">
        <f t="shared" si="71"/>
        <v>442</v>
      </c>
      <c r="B443" s="3">
        <f t="shared" si="66"/>
        <v>59353</v>
      </c>
      <c r="C443" s="4" cm="1">
        <f t="array" ref="C443">IF(A443&lt;=MesesFijo, TIN_Fijo, _xlfn.XLOOKUP(B443, IdxFecha, IdxValor, TIN_Fijo) + Diferencial)</f>
        <v>2.9500000000000002E-2</v>
      </c>
      <c r="D443" s="4">
        <f t="shared" si="67"/>
        <v>2.4583333333333336E-3</v>
      </c>
      <c r="E443" s="6" t="b">
        <f t="shared" si="72"/>
        <v>0</v>
      </c>
      <c r="F443" s="1">
        <f t="shared" si="73"/>
        <v>702.84200477660852</v>
      </c>
      <c r="G443" s="1">
        <f t="shared" si="68"/>
        <v>13.670891971732759</v>
      </c>
      <c r="H443" s="1">
        <f t="shared" si="69"/>
        <v>689.17111280487575</v>
      </c>
      <c r="I443" s="1">
        <f t="shared" si="70"/>
        <v>0</v>
      </c>
      <c r="J443" s="7">
        <f t="shared" si="74"/>
        <v>5561.0408020607829</v>
      </c>
      <c r="K443" s="1">
        <f t="shared" si="75"/>
        <v>4871.8696892559074</v>
      </c>
      <c r="L443" s="2">
        <f t="shared" si="76"/>
        <v>17</v>
      </c>
    </row>
    <row r="444" spans="1:12" x14ac:dyDescent="0.25">
      <c r="A444" s="2">
        <f t="shared" si="71"/>
        <v>443</v>
      </c>
      <c r="B444" s="3">
        <f t="shared" si="66"/>
        <v>59384</v>
      </c>
      <c r="C444" s="4" cm="1">
        <f t="array" ref="C444">IF(A444&lt;=MesesFijo, TIN_Fijo, _xlfn.XLOOKUP(B444, IdxFecha, IdxValor, TIN_Fijo) + Diferencial)</f>
        <v>2.9500000000000002E-2</v>
      </c>
      <c r="D444" s="4">
        <f t="shared" si="67"/>
        <v>2.4583333333333336E-3</v>
      </c>
      <c r="E444" s="6" t="b">
        <f t="shared" si="72"/>
        <v>0</v>
      </c>
      <c r="F444" s="1">
        <f t="shared" si="73"/>
        <v>702.84200477660852</v>
      </c>
      <c r="G444" s="1">
        <f t="shared" si="68"/>
        <v>11.976679652754108</v>
      </c>
      <c r="H444" s="1">
        <f t="shared" si="69"/>
        <v>690.8653251238544</v>
      </c>
      <c r="I444" s="1">
        <f t="shared" si="70"/>
        <v>0</v>
      </c>
      <c r="J444" s="7">
        <f t="shared" si="74"/>
        <v>4871.8696892559074</v>
      </c>
      <c r="K444" s="1">
        <f t="shared" si="75"/>
        <v>4181.0043641320526</v>
      </c>
      <c r="L444" s="2">
        <f t="shared" si="76"/>
        <v>17</v>
      </c>
    </row>
    <row r="445" spans="1:12" x14ac:dyDescent="0.25">
      <c r="A445" s="2">
        <f t="shared" si="71"/>
        <v>444</v>
      </c>
      <c r="B445" s="3">
        <f t="shared" si="66"/>
        <v>59415</v>
      </c>
      <c r="C445" s="4" cm="1">
        <f t="array" ref="C445">IF(A445&lt;=MesesFijo, TIN_Fijo, _xlfn.XLOOKUP(B445, IdxFecha, IdxValor, TIN_Fijo) + Diferencial)</f>
        <v>2.9500000000000002E-2</v>
      </c>
      <c r="D445" s="4">
        <f t="shared" si="67"/>
        <v>2.4583333333333336E-3</v>
      </c>
      <c r="E445" s="6" t="b">
        <f t="shared" si="72"/>
        <v>0</v>
      </c>
      <c r="F445" s="1">
        <f t="shared" si="73"/>
        <v>702.84200477660852</v>
      </c>
      <c r="G445" s="1">
        <f t="shared" si="68"/>
        <v>10.278302395157963</v>
      </c>
      <c r="H445" s="1">
        <f t="shared" si="69"/>
        <v>692.56370238145053</v>
      </c>
      <c r="I445" s="1">
        <f t="shared" si="70"/>
        <v>0</v>
      </c>
      <c r="J445" s="7">
        <f t="shared" si="74"/>
        <v>4181.0043641320526</v>
      </c>
      <c r="K445" s="1">
        <f t="shared" si="75"/>
        <v>3488.440661750602</v>
      </c>
      <c r="L445" s="2">
        <f t="shared" si="76"/>
        <v>17</v>
      </c>
    </row>
    <row r="446" spans="1:12" x14ac:dyDescent="0.25">
      <c r="A446" s="2">
        <f t="shared" si="71"/>
        <v>445</v>
      </c>
      <c r="B446" s="3">
        <f t="shared" si="66"/>
        <v>59445</v>
      </c>
      <c r="C446" s="4" cm="1">
        <f t="array" ref="C446">IF(A446&lt;=MesesFijo, TIN_Fijo, _xlfn.XLOOKUP(B446, IdxFecha, IdxValor, TIN_Fijo) + Diferencial)</f>
        <v>2.9500000000000002E-2</v>
      </c>
      <c r="D446" s="4">
        <f t="shared" si="67"/>
        <v>2.4583333333333336E-3</v>
      </c>
      <c r="E446" s="6" t="b">
        <f t="shared" si="72"/>
        <v>1</v>
      </c>
      <c r="F446" s="1">
        <f t="shared" si="73"/>
        <v>586.4195333740131</v>
      </c>
      <c r="G446" s="1">
        <f t="shared" si="68"/>
        <v>8.5757499601368981</v>
      </c>
      <c r="H446" s="1">
        <f t="shared" si="69"/>
        <v>577.84378341387617</v>
      </c>
      <c r="I446" s="1">
        <f t="shared" si="70"/>
        <v>0</v>
      </c>
      <c r="J446" s="7">
        <f t="shared" si="74"/>
        <v>3488.440661750602</v>
      </c>
      <c r="K446" s="1">
        <f t="shared" si="75"/>
        <v>2910.5968783367257</v>
      </c>
      <c r="L446" s="2">
        <f t="shared" si="76"/>
        <v>6</v>
      </c>
    </row>
    <row r="447" spans="1:12" x14ac:dyDescent="0.25">
      <c r="A447" s="2">
        <f t="shared" si="71"/>
        <v>446</v>
      </c>
      <c r="B447" s="3">
        <f t="shared" si="66"/>
        <v>59476</v>
      </c>
      <c r="C447" s="4" cm="1">
        <f t="array" ref="C447">IF(A447&lt;=MesesFijo, TIN_Fijo, _xlfn.XLOOKUP(B447, IdxFecha, IdxValor, TIN_Fijo) + Diferencial)</f>
        <v>2.9500000000000002E-2</v>
      </c>
      <c r="D447" s="4">
        <f t="shared" si="67"/>
        <v>2.4583333333333336E-3</v>
      </c>
      <c r="E447" s="6" t="b">
        <f t="shared" si="72"/>
        <v>0</v>
      </c>
      <c r="F447" s="1">
        <f t="shared" si="73"/>
        <v>586.4195333740131</v>
      </c>
      <c r="G447" s="1">
        <f t="shared" si="68"/>
        <v>7.155217325911118</v>
      </c>
      <c r="H447" s="1">
        <f t="shared" si="69"/>
        <v>579.26431604810193</v>
      </c>
      <c r="I447" s="1">
        <f t="shared" si="70"/>
        <v>0</v>
      </c>
      <c r="J447" s="7">
        <f t="shared" si="74"/>
        <v>2910.5968783367257</v>
      </c>
      <c r="K447" s="1">
        <f t="shared" si="75"/>
        <v>2331.3325622886236</v>
      </c>
      <c r="L447" s="2">
        <f t="shared" si="76"/>
        <v>6</v>
      </c>
    </row>
    <row r="448" spans="1:12" x14ac:dyDescent="0.25">
      <c r="A448" s="2">
        <f t="shared" si="71"/>
        <v>447</v>
      </c>
      <c r="B448" s="3">
        <f t="shared" si="66"/>
        <v>59506</v>
      </c>
      <c r="C448" s="4" cm="1">
        <f t="array" ref="C448">IF(A448&lt;=MesesFijo, TIN_Fijo, _xlfn.XLOOKUP(B448, IdxFecha, IdxValor, TIN_Fijo) + Diferencial)</f>
        <v>2.9500000000000002E-2</v>
      </c>
      <c r="D448" s="4">
        <f t="shared" si="67"/>
        <v>2.4583333333333336E-3</v>
      </c>
      <c r="E448" s="6" t="b">
        <f t="shared" si="72"/>
        <v>0</v>
      </c>
      <c r="F448" s="1">
        <f t="shared" si="73"/>
        <v>586.4195333740131</v>
      </c>
      <c r="G448" s="1">
        <f t="shared" si="68"/>
        <v>5.7311925489595339</v>
      </c>
      <c r="H448" s="1">
        <f t="shared" si="69"/>
        <v>580.68834082505361</v>
      </c>
      <c r="I448" s="1">
        <f t="shared" si="70"/>
        <v>0</v>
      </c>
      <c r="J448" s="7">
        <f t="shared" si="74"/>
        <v>2331.3325622886236</v>
      </c>
      <c r="K448" s="1">
        <f t="shared" si="75"/>
        <v>1750.6442214635699</v>
      </c>
      <c r="L448" s="2">
        <f t="shared" si="76"/>
        <v>6</v>
      </c>
    </row>
    <row r="449" spans="1:12" x14ac:dyDescent="0.25">
      <c r="A449" s="2">
        <f t="shared" si="71"/>
        <v>448</v>
      </c>
      <c r="B449" s="3">
        <f t="shared" si="66"/>
        <v>59537</v>
      </c>
      <c r="C449" s="4" cm="1">
        <f t="array" ref="C449">IF(A449&lt;=MesesFijo, TIN_Fijo, _xlfn.XLOOKUP(B449, IdxFecha, IdxValor, TIN_Fijo) + Diferencial)</f>
        <v>2.9500000000000002E-2</v>
      </c>
      <c r="D449" s="4">
        <f t="shared" si="67"/>
        <v>2.4583333333333336E-3</v>
      </c>
      <c r="E449" s="6" t="b">
        <f t="shared" si="72"/>
        <v>0</v>
      </c>
      <c r="F449" s="1">
        <f t="shared" si="73"/>
        <v>586.4195333740131</v>
      </c>
      <c r="G449" s="1">
        <f t="shared" si="68"/>
        <v>4.3036670444312763</v>
      </c>
      <c r="H449" s="1">
        <f t="shared" si="69"/>
        <v>582.11586632958188</v>
      </c>
      <c r="I449" s="1">
        <f t="shared" si="70"/>
        <v>0</v>
      </c>
      <c r="J449" s="7">
        <f t="shared" si="74"/>
        <v>1750.6442214635699</v>
      </c>
      <c r="K449" s="1">
        <f t="shared" si="75"/>
        <v>1168.528355133988</v>
      </c>
      <c r="L449" s="2">
        <f t="shared" si="76"/>
        <v>6</v>
      </c>
    </row>
    <row r="450" spans="1:12" x14ac:dyDescent="0.25">
      <c r="A450" s="2">
        <f t="shared" si="71"/>
        <v>449</v>
      </c>
      <c r="B450" s="3">
        <f t="shared" ref="B450:B513" si="77">EDATE(Firma, A450-1)</f>
        <v>59568</v>
      </c>
      <c r="C450" s="4" cm="1">
        <f t="array" ref="C450">IF(A450&lt;=MesesFijo, TIN_Fijo, _xlfn.XLOOKUP(B450, IdxFecha, IdxValor, TIN_Fijo) + Diferencial)</f>
        <v>2.9500000000000002E-2</v>
      </c>
      <c r="D450" s="4">
        <f t="shared" ref="D450:D513" si="78">C450/12</f>
        <v>2.4583333333333336E-3</v>
      </c>
      <c r="E450" s="6" t="b">
        <f t="shared" si="72"/>
        <v>0</v>
      </c>
      <c r="F450" s="1">
        <f t="shared" si="73"/>
        <v>586.4195333740131</v>
      </c>
      <c r="G450" s="1">
        <f t="shared" ref="G450:G513" si="79">IF(J450&lt;=0,0,J450*D450)</f>
        <v>2.8726322063710543</v>
      </c>
      <c r="H450" s="1">
        <f t="shared" ref="H450:H513" si="80">IF(J450&lt;=0,0,F450-G450)</f>
        <v>583.54690116764209</v>
      </c>
      <c r="I450" s="1">
        <f t="shared" ref="I450:I513" si="81">IF(J450&lt;=0,0,IFERROR(SUMIFS(ExtrasImp, ExtrasFecha, B450), 0))</f>
        <v>0</v>
      </c>
      <c r="J450" s="7">
        <f t="shared" si="74"/>
        <v>1168.528355133988</v>
      </c>
      <c r="K450" s="1">
        <f t="shared" si="75"/>
        <v>584.98145396634595</v>
      </c>
      <c r="L450" s="2">
        <f t="shared" si="76"/>
        <v>6</v>
      </c>
    </row>
    <row r="451" spans="1:12" x14ac:dyDescent="0.25">
      <c r="A451" s="2">
        <f t="shared" ref="A451:A514" si="82">A450+1</f>
        <v>450</v>
      </c>
      <c r="B451" s="3">
        <f t="shared" si="77"/>
        <v>59596</v>
      </c>
      <c r="C451" s="4" cm="1">
        <f t="array" ref="C451">IF(A451&lt;=MesesFijo, TIN_Fijo, _xlfn.XLOOKUP(B451, IdxFecha, IdxValor, TIN_Fijo) + Diferencial)</f>
        <v>2.9500000000000002E-2</v>
      </c>
      <c r="D451" s="4">
        <f t="shared" si="78"/>
        <v>2.4583333333333336E-3</v>
      </c>
      <c r="E451" s="6" t="b">
        <f t="shared" ref="E451:E514" si="83">IF(A451=1,TRUE, IF(A451=MesesFijo+1, TRUE, IF(A451&gt;MesesFijo, MOD(A451-MesesFijo-1, RevMeses)=0, FALSE)))</f>
        <v>0</v>
      </c>
      <c r="F451" s="1">
        <f t="shared" ref="F451:F514" si="84">IF(J451&lt;=0,0,IF(E451, -PMT(D451, L451, J451), F450))</f>
        <v>586.4195333740131</v>
      </c>
      <c r="G451" s="1">
        <f t="shared" si="79"/>
        <v>1.4380794076672674</v>
      </c>
      <c r="H451" s="1">
        <f t="shared" si="80"/>
        <v>584.98145396634584</v>
      </c>
      <c r="I451" s="1">
        <f t="shared" si="81"/>
        <v>0</v>
      </c>
      <c r="J451" s="7">
        <f t="shared" ref="J451:J514" si="85">K450</f>
        <v>584.98145396634595</v>
      </c>
      <c r="K451" s="1">
        <f t="shared" ref="K451:K514" si="86">MAX(0, J451-H451-I451)</f>
        <v>1.1368683772161603E-13</v>
      </c>
      <c r="L451" s="2">
        <f t="shared" ref="L451:L514" si="87">IF(J451&lt;=0,0,IF(A451=1, PlazoMeses, IF(E451, IF(ModoAnt="Reducir plazo", ROUNDUP(NPER(D451, -F450, J451), 0), PlazoMeses-A451+1), L450)))</f>
        <v>6</v>
      </c>
    </row>
    <row r="452" spans="1:12" x14ac:dyDescent="0.25">
      <c r="A452" s="2">
        <f t="shared" si="82"/>
        <v>451</v>
      </c>
      <c r="B452" s="3">
        <f t="shared" si="77"/>
        <v>59627</v>
      </c>
      <c r="C452" s="4" cm="1">
        <f t="array" ref="C452">IF(A452&lt;=MesesFijo, TIN_Fijo, _xlfn.XLOOKUP(B452, IdxFecha, IdxValor, TIN_Fijo) + Diferencial)</f>
        <v>2.9500000000000002E-2</v>
      </c>
      <c r="D452" s="4">
        <f t="shared" si="78"/>
        <v>2.4583333333333336E-3</v>
      </c>
      <c r="E452" s="6" t="b">
        <f t="shared" si="83"/>
        <v>0</v>
      </c>
      <c r="F452" s="1">
        <f t="shared" si="84"/>
        <v>586.4195333740131</v>
      </c>
      <c r="G452" s="1">
        <f t="shared" si="79"/>
        <v>2.7948014273230611E-16</v>
      </c>
      <c r="H452" s="1">
        <f t="shared" si="80"/>
        <v>586.4195333740131</v>
      </c>
      <c r="I452" s="1">
        <f t="shared" si="81"/>
        <v>0</v>
      </c>
      <c r="J452" s="7">
        <f t="shared" si="85"/>
        <v>1.1368683772161603E-13</v>
      </c>
      <c r="K452" s="1">
        <f t="shared" si="86"/>
        <v>0</v>
      </c>
      <c r="L452" s="2">
        <f t="shared" si="87"/>
        <v>6</v>
      </c>
    </row>
    <row r="453" spans="1:12" x14ac:dyDescent="0.25">
      <c r="A453" s="2">
        <f t="shared" si="82"/>
        <v>452</v>
      </c>
      <c r="B453" s="3">
        <f t="shared" si="77"/>
        <v>59657</v>
      </c>
      <c r="C453" s="4" cm="1">
        <f t="array" ref="C453">IF(A453&lt;=MesesFijo, TIN_Fijo, _xlfn.XLOOKUP(B453, IdxFecha, IdxValor, TIN_Fijo) + Diferencial)</f>
        <v>2.9500000000000002E-2</v>
      </c>
      <c r="D453" s="4">
        <f t="shared" si="78"/>
        <v>2.4583333333333336E-3</v>
      </c>
      <c r="E453" s="6" t="b">
        <f t="shared" si="83"/>
        <v>0</v>
      </c>
      <c r="F453" s="1">
        <f t="shared" si="84"/>
        <v>0</v>
      </c>
      <c r="G453" s="1">
        <f t="shared" si="79"/>
        <v>0</v>
      </c>
      <c r="H453" s="1">
        <f t="shared" si="80"/>
        <v>0</v>
      </c>
      <c r="I453" s="1">
        <f t="shared" si="81"/>
        <v>0</v>
      </c>
      <c r="J453" s="7">
        <f t="shared" si="85"/>
        <v>0</v>
      </c>
      <c r="K453" s="1">
        <f t="shared" si="86"/>
        <v>0</v>
      </c>
      <c r="L453" s="2">
        <f t="shared" si="87"/>
        <v>0</v>
      </c>
    </row>
    <row r="454" spans="1:12" x14ac:dyDescent="0.25">
      <c r="A454" s="2">
        <f t="shared" si="82"/>
        <v>453</v>
      </c>
      <c r="B454" s="3">
        <f t="shared" si="77"/>
        <v>59688</v>
      </c>
      <c r="C454" s="4" cm="1">
        <f t="array" ref="C454">IF(A454&lt;=MesesFijo, TIN_Fijo, _xlfn.XLOOKUP(B454, IdxFecha, IdxValor, TIN_Fijo) + Diferencial)</f>
        <v>2.9500000000000002E-2</v>
      </c>
      <c r="D454" s="4">
        <f t="shared" si="78"/>
        <v>2.4583333333333336E-3</v>
      </c>
      <c r="E454" s="6" t="b">
        <f t="shared" si="83"/>
        <v>0</v>
      </c>
      <c r="F454" s="1">
        <f t="shared" si="84"/>
        <v>0</v>
      </c>
      <c r="G454" s="1">
        <f t="shared" si="79"/>
        <v>0</v>
      </c>
      <c r="H454" s="1">
        <f t="shared" si="80"/>
        <v>0</v>
      </c>
      <c r="I454" s="1">
        <f t="shared" si="81"/>
        <v>0</v>
      </c>
      <c r="J454" s="7">
        <f t="shared" si="85"/>
        <v>0</v>
      </c>
      <c r="K454" s="1">
        <f t="shared" si="86"/>
        <v>0</v>
      </c>
      <c r="L454" s="2">
        <f t="shared" si="87"/>
        <v>0</v>
      </c>
    </row>
    <row r="455" spans="1:12" x14ac:dyDescent="0.25">
      <c r="A455" s="2">
        <f t="shared" si="82"/>
        <v>454</v>
      </c>
      <c r="B455" s="3">
        <f t="shared" si="77"/>
        <v>59718</v>
      </c>
      <c r="C455" s="4" cm="1">
        <f t="array" ref="C455">IF(A455&lt;=MesesFijo, TIN_Fijo, _xlfn.XLOOKUP(B455, IdxFecha, IdxValor, TIN_Fijo) + Diferencial)</f>
        <v>2.9500000000000002E-2</v>
      </c>
      <c r="D455" s="4">
        <f t="shared" si="78"/>
        <v>2.4583333333333336E-3</v>
      </c>
      <c r="E455" s="6" t="b">
        <f t="shared" si="83"/>
        <v>0</v>
      </c>
      <c r="F455" s="1">
        <f t="shared" si="84"/>
        <v>0</v>
      </c>
      <c r="G455" s="1">
        <f t="shared" si="79"/>
        <v>0</v>
      </c>
      <c r="H455" s="1">
        <f t="shared" si="80"/>
        <v>0</v>
      </c>
      <c r="I455" s="1">
        <f t="shared" si="81"/>
        <v>0</v>
      </c>
      <c r="J455" s="7">
        <f t="shared" si="85"/>
        <v>0</v>
      </c>
      <c r="K455" s="1">
        <f t="shared" si="86"/>
        <v>0</v>
      </c>
      <c r="L455" s="2">
        <f t="shared" si="87"/>
        <v>0</v>
      </c>
    </row>
    <row r="456" spans="1:12" x14ac:dyDescent="0.25">
      <c r="A456" s="2">
        <f t="shared" si="82"/>
        <v>455</v>
      </c>
      <c r="B456" s="3">
        <f t="shared" si="77"/>
        <v>59749</v>
      </c>
      <c r="C456" s="4" cm="1">
        <f t="array" ref="C456">IF(A456&lt;=MesesFijo, TIN_Fijo, _xlfn.XLOOKUP(B456, IdxFecha, IdxValor, TIN_Fijo) + Diferencial)</f>
        <v>2.9500000000000002E-2</v>
      </c>
      <c r="D456" s="4">
        <f t="shared" si="78"/>
        <v>2.4583333333333336E-3</v>
      </c>
      <c r="E456" s="6" t="b">
        <f t="shared" si="83"/>
        <v>0</v>
      </c>
      <c r="F456" s="1">
        <f t="shared" si="84"/>
        <v>0</v>
      </c>
      <c r="G456" s="1">
        <f t="shared" si="79"/>
        <v>0</v>
      </c>
      <c r="H456" s="1">
        <f t="shared" si="80"/>
        <v>0</v>
      </c>
      <c r="I456" s="1">
        <f t="shared" si="81"/>
        <v>0</v>
      </c>
      <c r="J456" s="7">
        <f t="shared" si="85"/>
        <v>0</v>
      </c>
      <c r="K456" s="1">
        <f t="shared" si="86"/>
        <v>0</v>
      </c>
      <c r="L456" s="2">
        <f t="shared" si="87"/>
        <v>0</v>
      </c>
    </row>
    <row r="457" spans="1:12" x14ac:dyDescent="0.25">
      <c r="A457" s="2">
        <f t="shared" si="82"/>
        <v>456</v>
      </c>
      <c r="B457" s="3">
        <f t="shared" si="77"/>
        <v>59780</v>
      </c>
      <c r="C457" s="4" cm="1">
        <f t="array" ref="C457">IF(A457&lt;=MesesFijo, TIN_Fijo, _xlfn.XLOOKUP(B457, IdxFecha, IdxValor, TIN_Fijo) + Diferencial)</f>
        <v>2.9500000000000002E-2</v>
      </c>
      <c r="D457" s="4">
        <f t="shared" si="78"/>
        <v>2.4583333333333336E-3</v>
      </c>
      <c r="E457" s="6" t="b">
        <f t="shared" si="83"/>
        <v>0</v>
      </c>
      <c r="F457" s="1">
        <f t="shared" si="84"/>
        <v>0</v>
      </c>
      <c r="G457" s="1">
        <f t="shared" si="79"/>
        <v>0</v>
      </c>
      <c r="H457" s="1">
        <f t="shared" si="80"/>
        <v>0</v>
      </c>
      <c r="I457" s="1">
        <f t="shared" si="81"/>
        <v>0</v>
      </c>
      <c r="J457" s="7">
        <f t="shared" si="85"/>
        <v>0</v>
      </c>
      <c r="K457" s="1">
        <f t="shared" si="86"/>
        <v>0</v>
      </c>
      <c r="L457" s="2">
        <f t="shared" si="87"/>
        <v>0</v>
      </c>
    </row>
    <row r="458" spans="1:12" x14ac:dyDescent="0.25">
      <c r="A458" s="2">
        <f t="shared" si="82"/>
        <v>457</v>
      </c>
      <c r="B458" s="3">
        <f t="shared" si="77"/>
        <v>59810</v>
      </c>
      <c r="C458" s="4" cm="1">
        <f t="array" ref="C458">IF(A458&lt;=MesesFijo, TIN_Fijo, _xlfn.XLOOKUP(B458, IdxFecha, IdxValor, TIN_Fijo) + Diferencial)</f>
        <v>2.9500000000000002E-2</v>
      </c>
      <c r="D458" s="4">
        <f t="shared" si="78"/>
        <v>2.4583333333333336E-3</v>
      </c>
      <c r="E458" s="6" t="b">
        <f t="shared" si="83"/>
        <v>1</v>
      </c>
      <c r="F458" s="1">
        <f t="shared" si="84"/>
        <v>0</v>
      </c>
      <c r="G458" s="1">
        <f t="shared" si="79"/>
        <v>0</v>
      </c>
      <c r="H458" s="1">
        <f t="shared" si="80"/>
        <v>0</v>
      </c>
      <c r="I458" s="1">
        <f t="shared" si="81"/>
        <v>0</v>
      </c>
      <c r="J458" s="7">
        <f t="shared" si="85"/>
        <v>0</v>
      </c>
      <c r="K458" s="1">
        <f t="shared" si="86"/>
        <v>0</v>
      </c>
      <c r="L458" s="2">
        <f t="shared" si="87"/>
        <v>0</v>
      </c>
    </row>
    <row r="459" spans="1:12" x14ac:dyDescent="0.25">
      <c r="A459" s="2">
        <f t="shared" si="82"/>
        <v>458</v>
      </c>
      <c r="B459" s="3">
        <f t="shared" si="77"/>
        <v>59841</v>
      </c>
      <c r="C459" s="4" cm="1">
        <f t="array" ref="C459">IF(A459&lt;=MesesFijo, TIN_Fijo, _xlfn.XLOOKUP(B459, IdxFecha, IdxValor, TIN_Fijo) + Diferencial)</f>
        <v>2.9500000000000002E-2</v>
      </c>
      <c r="D459" s="4">
        <f t="shared" si="78"/>
        <v>2.4583333333333336E-3</v>
      </c>
      <c r="E459" s="6" t="b">
        <f t="shared" si="83"/>
        <v>0</v>
      </c>
      <c r="F459" s="1">
        <f t="shared" si="84"/>
        <v>0</v>
      </c>
      <c r="G459" s="1">
        <f t="shared" si="79"/>
        <v>0</v>
      </c>
      <c r="H459" s="1">
        <f t="shared" si="80"/>
        <v>0</v>
      </c>
      <c r="I459" s="1">
        <f t="shared" si="81"/>
        <v>0</v>
      </c>
      <c r="J459" s="7">
        <f t="shared" si="85"/>
        <v>0</v>
      </c>
      <c r="K459" s="1">
        <f t="shared" si="86"/>
        <v>0</v>
      </c>
      <c r="L459" s="2">
        <f t="shared" si="87"/>
        <v>0</v>
      </c>
    </row>
    <row r="460" spans="1:12" x14ac:dyDescent="0.25">
      <c r="A460" s="2">
        <f t="shared" si="82"/>
        <v>459</v>
      </c>
      <c r="B460" s="3">
        <f t="shared" si="77"/>
        <v>59871</v>
      </c>
      <c r="C460" s="4" cm="1">
        <f t="array" ref="C460">IF(A460&lt;=MesesFijo, TIN_Fijo, _xlfn.XLOOKUP(B460, IdxFecha, IdxValor, TIN_Fijo) + Diferencial)</f>
        <v>2.9500000000000002E-2</v>
      </c>
      <c r="D460" s="4">
        <f t="shared" si="78"/>
        <v>2.4583333333333336E-3</v>
      </c>
      <c r="E460" s="6" t="b">
        <f t="shared" si="83"/>
        <v>0</v>
      </c>
      <c r="F460" s="1">
        <f t="shared" si="84"/>
        <v>0</v>
      </c>
      <c r="G460" s="1">
        <f t="shared" si="79"/>
        <v>0</v>
      </c>
      <c r="H460" s="1">
        <f t="shared" si="80"/>
        <v>0</v>
      </c>
      <c r="I460" s="1">
        <f t="shared" si="81"/>
        <v>0</v>
      </c>
      <c r="J460" s="7">
        <f t="shared" si="85"/>
        <v>0</v>
      </c>
      <c r="K460" s="1">
        <f t="shared" si="86"/>
        <v>0</v>
      </c>
      <c r="L460" s="2">
        <f t="shared" si="87"/>
        <v>0</v>
      </c>
    </row>
    <row r="461" spans="1:12" x14ac:dyDescent="0.25">
      <c r="A461" s="2">
        <f t="shared" si="82"/>
        <v>460</v>
      </c>
      <c r="B461" s="3">
        <f t="shared" si="77"/>
        <v>59902</v>
      </c>
      <c r="C461" s="4" cm="1">
        <f t="array" ref="C461">IF(A461&lt;=MesesFijo, TIN_Fijo, _xlfn.XLOOKUP(B461, IdxFecha, IdxValor, TIN_Fijo) + Diferencial)</f>
        <v>2.9500000000000002E-2</v>
      </c>
      <c r="D461" s="4">
        <f t="shared" si="78"/>
        <v>2.4583333333333336E-3</v>
      </c>
      <c r="E461" s="6" t="b">
        <f t="shared" si="83"/>
        <v>0</v>
      </c>
      <c r="F461" s="1">
        <f t="shared" si="84"/>
        <v>0</v>
      </c>
      <c r="G461" s="1">
        <f t="shared" si="79"/>
        <v>0</v>
      </c>
      <c r="H461" s="1">
        <f t="shared" si="80"/>
        <v>0</v>
      </c>
      <c r="I461" s="1">
        <f t="shared" si="81"/>
        <v>0</v>
      </c>
      <c r="J461" s="7">
        <f t="shared" si="85"/>
        <v>0</v>
      </c>
      <c r="K461" s="1">
        <f t="shared" si="86"/>
        <v>0</v>
      </c>
      <c r="L461" s="2">
        <f t="shared" si="87"/>
        <v>0</v>
      </c>
    </row>
    <row r="462" spans="1:12" x14ac:dyDescent="0.25">
      <c r="A462" s="2">
        <f t="shared" si="82"/>
        <v>461</v>
      </c>
      <c r="B462" s="3">
        <f t="shared" si="77"/>
        <v>59933</v>
      </c>
      <c r="C462" s="4" cm="1">
        <f t="array" ref="C462">IF(A462&lt;=MesesFijo, TIN_Fijo, _xlfn.XLOOKUP(B462, IdxFecha, IdxValor, TIN_Fijo) + Diferencial)</f>
        <v>2.9500000000000002E-2</v>
      </c>
      <c r="D462" s="4">
        <f t="shared" si="78"/>
        <v>2.4583333333333336E-3</v>
      </c>
      <c r="E462" s="6" t="b">
        <f t="shared" si="83"/>
        <v>0</v>
      </c>
      <c r="F462" s="1">
        <f t="shared" si="84"/>
        <v>0</v>
      </c>
      <c r="G462" s="1">
        <f t="shared" si="79"/>
        <v>0</v>
      </c>
      <c r="H462" s="1">
        <f t="shared" si="80"/>
        <v>0</v>
      </c>
      <c r="I462" s="1">
        <f t="shared" si="81"/>
        <v>0</v>
      </c>
      <c r="J462" s="7">
        <f t="shared" si="85"/>
        <v>0</v>
      </c>
      <c r="K462" s="1">
        <f t="shared" si="86"/>
        <v>0</v>
      </c>
      <c r="L462" s="2">
        <f t="shared" si="87"/>
        <v>0</v>
      </c>
    </row>
    <row r="463" spans="1:12" x14ac:dyDescent="0.25">
      <c r="A463" s="2">
        <f t="shared" si="82"/>
        <v>462</v>
      </c>
      <c r="B463" s="3">
        <f t="shared" si="77"/>
        <v>59962</v>
      </c>
      <c r="C463" s="4" cm="1">
        <f t="array" ref="C463">IF(A463&lt;=MesesFijo, TIN_Fijo, _xlfn.XLOOKUP(B463, IdxFecha, IdxValor, TIN_Fijo) + Diferencial)</f>
        <v>2.9500000000000002E-2</v>
      </c>
      <c r="D463" s="4">
        <f t="shared" si="78"/>
        <v>2.4583333333333336E-3</v>
      </c>
      <c r="E463" s="6" t="b">
        <f t="shared" si="83"/>
        <v>0</v>
      </c>
      <c r="F463" s="1">
        <f t="shared" si="84"/>
        <v>0</v>
      </c>
      <c r="G463" s="1">
        <f t="shared" si="79"/>
        <v>0</v>
      </c>
      <c r="H463" s="1">
        <f t="shared" si="80"/>
        <v>0</v>
      </c>
      <c r="I463" s="1">
        <f t="shared" si="81"/>
        <v>0</v>
      </c>
      <c r="J463" s="7">
        <f t="shared" si="85"/>
        <v>0</v>
      </c>
      <c r="K463" s="1">
        <f t="shared" si="86"/>
        <v>0</v>
      </c>
      <c r="L463" s="2">
        <f t="shared" si="87"/>
        <v>0</v>
      </c>
    </row>
    <row r="464" spans="1:12" x14ac:dyDescent="0.25">
      <c r="A464" s="2">
        <f t="shared" si="82"/>
        <v>463</v>
      </c>
      <c r="B464" s="3">
        <f t="shared" si="77"/>
        <v>59993</v>
      </c>
      <c r="C464" s="4" cm="1">
        <f t="array" ref="C464">IF(A464&lt;=MesesFijo, TIN_Fijo, _xlfn.XLOOKUP(B464, IdxFecha, IdxValor, TIN_Fijo) + Diferencial)</f>
        <v>2.9500000000000002E-2</v>
      </c>
      <c r="D464" s="4">
        <f t="shared" si="78"/>
        <v>2.4583333333333336E-3</v>
      </c>
      <c r="E464" s="6" t="b">
        <f t="shared" si="83"/>
        <v>0</v>
      </c>
      <c r="F464" s="1">
        <f t="shared" si="84"/>
        <v>0</v>
      </c>
      <c r="G464" s="1">
        <f t="shared" si="79"/>
        <v>0</v>
      </c>
      <c r="H464" s="1">
        <f t="shared" si="80"/>
        <v>0</v>
      </c>
      <c r="I464" s="1">
        <f t="shared" si="81"/>
        <v>0</v>
      </c>
      <c r="J464" s="7">
        <f t="shared" si="85"/>
        <v>0</v>
      </c>
      <c r="K464" s="1">
        <f t="shared" si="86"/>
        <v>0</v>
      </c>
      <c r="L464" s="2">
        <f t="shared" si="87"/>
        <v>0</v>
      </c>
    </row>
    <row r="465" spans="1:12" x14ac:dyDescent="0.25">
      <c r="A465" s="2">
        <f t="shared" si="82"/>
        <v>464</v>
      </c>
      <c r="B465" s="3">
        <f t="shared" si="77"/>
        <v>60023</v>
      </c>
      <c r="C465" s="4" cm="1">
        <f t="array" ref="C465">IF(A465&lt;=MesesFijo, TIN_Fijo, _xlfn.XLOOKUP(B465, IdxFecha, IdxValor, TIN_Fijo) + Diferencial)</f>
        <v>2.9500000000000002E-2</v>
      </c>
      <c r="D465" s="4">
        <f t="shared" si="78"/>
        <v>2.4583333333333336E-3</v>
      </c>
      <c r="E465" s="6" t="b">
        <f t="shared" si="83"/>
        <v>0</v>
      </c>
      <c r="F465" s="1">
        <f t="shared" si="84"/>
        <v>0</v>
      </c>
      <c r="G465" s="1">
        <f t="shared" si="79"/>
        <v>0</v>
      </c>
      <c r="H465" s="1">
        <f t="shared" si="80"/>
        <v>0</v>
      </c>
      <c r="I465" s="1">
        <f t="shared" si="81"/>
        <v>0</v>
      </c>
      <c r="J465" s="7">
        <f t="shared" si="85"/>
        <v>0</v>
      </c>
      <c r="K465" s="1">
        <f t="shared" si="86"/>
        <v>0</v>
      </c>
      <c r="L465" s="2">
        <f t="shared" si="87"/>
        <v>0</v>
      </c>
    </row>
    <row r="466" spans="1:12" x14ac:dyDescent="0.25">
      <c r="A466" s="2">
        <f t="shared" si="82"/>
        <v>465</v>
      </c>
      <c r="B466" s="3">
        <f t="shared" si="77"/>
        <v>60054</v>
      </c>
      <c r="C466" s="4" cm="1">
        <f t="array" ref="C466">IF(A466&lt;=MesesFijo, TIN_Fijo, _xlfn.XLOOKUP(B466, IdxFecha, IdxValor, TIN_Fijo) + Diferencial)</f>
        <v>2.9500000000000002E-2</v>
      </c>
      <c r="D466" s="4">
        <f t="shared" si="78"/>
        <v>2.4583333333333336E-3</v>
      </c>
      <c r="E466" s="6" t="b">
        <f t="shared" si="83"/>
        <v>0</v>
      </c>
      <c r="F466" s="1">
        <f t="shared" si="84"/>
        <v>0</v>
      </c>
      <c r="G466" s="1">
        <f t="shared" si="79"/>
        <v>0</v>
      </c>
      <c r="H466" s="1">
        <f t="shared" si="80"/>
        <v>0</v>
      </c>
      <c r="I466" s="1">
        <f t="shared" si="81"/>
        <v>0</v>
      </c>
      <c r="J466" s="7">
        <f t="shared" si="85"/>
        <v>0</v>
      </c>
      <c r="K466" s="1">
        <f t="shared" si="86"/>
        <v>0</v>
      </c>
      <c r="L466" s="2">
        <f t="shared" si="87"/>
        <v>0</v>
      </c>
    </row>
    <row r="467" spans="1:12" x14ac:dyDescent="0.25">
      <c r="A467" s="2">
        <f t="shared" si="82"/>
        <v>466</v>
      </c>
      <c r="B467" s="3">
        <f t="shared" si="77"/>
        <v>60084</v>
      </c>
      <c r="C467" s="4" cm="1">
        <f t="array" ref="C467">IF(A467&lt;=MesesFijo, TIN_Fijo, _xlfn.XLOOKUP(B467, IdxFecha, IdxValor, TIN_Fijo) + Diferencial)</f>
        <v>2.9500000000000002E-2</v>
      </c>
      <c r="D467" s="4">
        <f t="shared" si="78"/>
        <v>2.4583333333333336E-3</v>
      </c>
      <c r="E467" s="6" t="b">
        <f t="shared" si="83"/>
        <v>0</v>
      </c>
      <c r="F467" s="1">
        <f t="shared" si="84"/>
        <v>0</v>
      </c>
      <c r="G467" s="1">
        <f t="shared" si="79"/>
        <v>0</v>
      </c>
      <c r="H467" s="1">
        <f t="shared" si="80"/>
        <v>0</v>
      </c>
      <c r="I467" s="1">
        <f t="shared" si="81"/>
        <v>0</v>
      </c>
      <c r="J467" s="7">
        <f t="shared" si="85"/>
        <v>0</v>
      </c>
      <c r="K467" s="1">
        <f t="shared" si="86"/>
        <v>0</v>
      </c>
      <c r="L467" s="2">
        <f t="shared" si="87"/>
        <v>0</v>
      </c>
    </row>
    <row r="468" spans="1:12" x14ac:dyDescent="0.25">
      <c r="A468" s="2">
        <f t="shared" si="82"/>
        <v>467</v>
      </c>
      <c r="B468" s="3">
        <f t="shared" si="77"/>
        <v>60115</v>
      </c>
      <c r="C468" s="4" cm="1">
        <f t="array" ref="C468">IF(A468&lt;=MesesFijo, TIN_Fijo, _xlfn.XLOOKUP(B468, IdxFecha, IdxValor, TIN_Fijo) + Diferencial)</f>
        <v>2.9500000000000002E-2</v>
      </c>
      <c r="D468" s="4">
        <f t="shared" si="78"/>
        <v>2.4583333333333336E-3</v>
      </c>
      <c r="E468" s="6" t="b">
        <f t="shared" si="83"/>
        <v>0</v>
      </c>
      <c r="F468" s="1">
        <f t="shared" si="84"/>
        <v>0</v>
      </c>
      <c r="G468" s="1">
        <f t="shared" si="79"/>
        <v>0</v>
      </c>
      <c r="H468" s="1">
        <f t="shared" si="80"/>
        <v>0</v>
      </c>
      <c r="I468" s="1">
        <f t="shared" si="81"/>
        <v>0</v>
      </c>
      <c r="J468" s="7">
        <f t="shared" si="85"/>
        <v>0</v>
      </c>
      <c r="K468" s="1">
        <f t="shared" si="86"/>
        <v>0</v>
      </c>
      <c r="L468" s="2">
        <f t="shared" si="87"/>
        <v>0</v>
      </c>
    </row>
    <row r="469" spans="1:12" x14ac:dyDescent="0.25">
      <c r="A469" s="2">
        <f t="shared" si="82"/>
        <v>468</v>
      </c>
      <c r="B469" s="3">
        <f t="shared" si="77"/>
        <v>60146</v>
      </c>
      <c r="C469" s="4" cm="1">
        <f t="array" ref="C469">IF(A469&lt;=MesesFijo, TIN_Fijo, _xlfn.XLOOKUP(B469, IdxFecha, IdxValor, TIN_Fijo) + Diferencial)</f>
        <v>2.9500000000000002E-2</v>
      </c>
      <c r="D469" s="4">
        <f t="shared" si="78"/>
        <v>2.4583333333333336E-3</v>
      </c>
      <c r="E469" s="6" t="b">
        <f t="shared" si="83"/>
        <v>0</v>
      </c>
      <c r="F469" s="1">
        <f t="shared" si="84"/>
        <v>0</v>
      </c>
      <c r="G469" s="1">
        <f t="shared" si="79"/>
        <v>0</v>
      </c>
      <c r="H469" s="1">
        <f t="shared" si="80"/>
        <v>0</v>
      </c>
      <c r="I469" s="1">
        <f t="shared" si="81"/>
        <v>0</v>
      </c>
      <c r="J469" s="7">
        <f t="shared" si="85"/>
        <v>0</v>
      </c>
      <c r="K469" s="1">
        <f t="shared" si="86"/>
        <v>0</v>
      </c>
      <c r="L469" s="2">
        <f t="shared" si="87"/>
        <v>0</v>
      </c>
    </row>
    <row r="470" spans="1:12" x14ac:dyDescent="0.25">
      <c r="A470" s="2">
        <f t="shared" si="82"/>
        <v>469</v>
      </c>
      <c r="B470" s="3">
        <f t="shared" si="77"/>
        <v>60176</v>
      </c>
      <c r="C470" s="4" cm="1">
        <f t="array" ref="C470">IF(A470&lt;=MesesFijo, TIN_Fijo, _xlfn.XLOOKUP(B470, IdxFecha, IdxValor, TIN_Fijo) + Diferencial)</f>
        <v>2.9500000000000002E-2</v>
      </c>
      <c r="D470" s="4">
        <f t="shared" si="78"/>
        <v>2.4583333333333336E-3</v>
      </c>
      <c r="E470" s="6" t="b">
        <f t="shared" si="83"/>
        <v>1</v>
      </c>
      <c r="F470" s="1">
        <f t="shared" si="84"/>
        <v>0</v>
      </c>
      <c r="G470" s="1">
        <f t="shared" si="79"/>
        <v>0</v>
      </c>
      <c r="H470" s="1">
        <f t="shared" si="80"/>
        <v>0</v>
      </c>
      <c r="I470" s="1">
        <f t="shared" si="81"/>
        <v>0</v>
      </c>
      <c r="J470" s="7">
        <f t="shared" si="85"/>
        <v>0</v>
      </c>
      <c r="K470" s="1">
        <f t="shared" si="86"/>
        <v>0</v>
      </c>
      <c r="L470" s="2">
        <f t="shared" si="87"/>
        <v>0</v>
      </c>
    </row>
    <row r="471" spans="1:12" x14ac:dyDescent="0.25">
      <c r="A471" s="2">
        <f t="shared" si="82"/>
        <v>470</v>
      </c>
      <c r="B471" s="3">
        <f t="shared" si="77"/>
        <v>60207</v>
      </c>
      <c r="C471" s="4" cm="1">
        <f t="array" ref="C471">IF(A471&lt;=MesesFijo, TIN_Fijo, _xlfn.XLOOKUP(B471, IdxFecha, IdxValor, TIN_Fijo) + Diferencial)</f>
        <v>2.9500000000000002E-2</v>
      </c>
      <c r="D471" s="4">
        <f t="shared" si="78"/>
        <v>2.4583333333333336E-3</v>
      </c>
      <c r="E471" s="6" t="b">
        <f t="shared" si="83"/>
        <v>0</v>
      </c>
      <c r="F471" s="1">
        <f t="shared" si="84"/>
        <v>0</v>
      </c>
      <c r="G471" s="1">
        <f t="shared" si="79"/>
        <v>0</v>
      </c>
      <c r="H471" s="1">
        <f t="shared" si="80"/>
        <v>0</v>
      </c>
      <c r="I471" s="1">
        <f t="shared" si="81"/>
        <v>0</v>
      </c>
      <c r="J471" s="7">
        <f t="shared" si="85"/>
        <v>0</v>
      </c>
      <c r="K471" s="1">
        <f t="shared" si="86"/>
        <v>0</v>
      </c>
      <c r="L471" s="2">
        <f t="shared" si="87"/>
        <v>0</v>
      </c>
    </row>
    <row r="472" spans="1:12" x14ac:dyDescent="0.25">
      <c r="A472" s="2">
        <f t="shared" si="82"/>
        <v>471</v>
      </c>
      <c r="B472" s="3">
        <f t="shared" si="77"/>
        <v>60237</v>
      </c>
      <c r="C472" s="4" cm="1">
        <f t="array" ref="C472">IF(A472&lt;=MesesFijo, TIN_Fijo, _xlfn.XLOOKUP(B472, IdxFecha, IdxValor, TIN_Fijo) + Diferencial)</f>
        <v>2.9500000000000002E-2</v>
      </c>
      <c r="D472" s="4">
        <f t="shared" si="78"/>
        <v>2.4583333333333336E-3</v>
      </c>
      <c r="E472" s="6" t="b">
        <f t="shared" si="83"/>
        <v>0</v>
      </c>
      <c r="F472" s="1">
        <f t="shared" si="84"/>
        <v>0</v>
      </c>
      <c r="G472" s="1">
        <f t="shared" si="79"/>
        <v>0</v>
      </c>
      <c r="H472" s="1">
        <f t="shared" si="80"/>
        <v>0</v>
      </c>
      <c r="I472" s="1">
        <f t="shared" si="81"/>
        <v>0</v>
      </c>
      <c r="J472" s="7">
        <f t="shared" si="85"/>
        <v>0</v>
      </c>
      <c r="K472" s="1">
        <f t="shared" si="86"/>
        <v>0</v>
      </c>
      <c r="L472" s="2">
        <f t="shared" si="87"/>
        <v>0</v>
      </c>
    </row>
    <row r="473" spans="1:12" x14ac:dyDescent="0.25">
      <c r="A473" s="2">
        <f t="shared" si="82"/>
        <v>472</v>
      </c>
      <c r="B473" s="3">
        <f t="shared" si="77"/>
        <v>60268</v>
      </c>
      <c r="C473" s="4" cm="1">
        <f t="array" ref="C473">IF(A473&lt;=MesesFijo, TIN_Fijo, _xlfn.XLOOKUP(B473, IdxFecha, IdxValor, TIN_Fijo) + Diferencial)</f>
        <v>2.9500000000000002E-2</v>
      </c>
      <c r="D473" s="4">
        <f t="shared" si="78"/>
        <v>2.4583333333333336E-3</v>
      </c>
      <c r="E473" s="6" t="b">
        <f t="shared" si="83"/>
        <v>0</v>
      </c>
      <c r="F473" s="1">
        <f t="shared" si="84"/>
        <v>0</v>
      </c>
      <c r="G473" s="1">
        <f t="shared" si="79"/>
        <v>0</v>
      </c>
      <c r="H473" s="1">
        <f t="shared" si="80"/>
        <v>0</v>
      </c>
      <c r="I473" s="1">
        <f t="shared" si="81"/>
        <v>0</v>
      </c>
      <c r="J473" s="7">
        <f t="shared" si="85"/>
        <v>0</v>
      </c>
      <c r="K473" s="1">
        <f t="shared" si="86"/>
        <v>0</v>
      </c>
      <c r="L473" s="2">
        <f t="shared" si="87"/>
        <v>0</v>
      </c>
    </row>
    <row r="474" spans="1:12" x14ac:dyDescent="0.25">
      <c r="A474" s="2">
        <f t="shared" si="82"/>
        <v>473</v>
      </c>
      <c r="B474" s="3">
        <f t="shared" si="77"/>
        <v>60299</v>
      </c>
      <c r="C474" s="4" cm="1">
        <f t="array" ref="C474">IF(A474&lt;=MesesFijo, TIN_Fijo, _xlfn.XLOOKUP(B474, IdxFecha, IdxValor, TIN_Fijo) + Diferencial)</f>
        <v>2.9500000000000002E-2</v>
      </c>
      <c r="D474" s="4">
        <f t="shared" si="78"/>
        <v>2.4583333333333336E-3</v>
      </c>
      <c r="E474" s="6" t="b">
        <f t="shared" si="83"/>
        <v>0</v>
      </c>
      <c r="F474" s="1">
        <f t="shared" si="84"/>
        <v>0</v>
      </c>
      <c r="G474" s="1">
        <f t="shared" si="79"/>
        <v>0</v>
      </c>
      <c r="H474" s="1">
        <f t="shared" si="80"/>
        <v>0</v>
      </c>
      <c r="I474" s="1">
        <f t="shared" si="81"/>
        <v>0</v>
      </c>
      <c r="J474" s="7">
        <f t="shared" si="85"/>
        <v>0</v>
      </c>
      <c r="K474" s="1">
        <f t="shared" si="86"/>
        <v>0</v>
      </c>
      <c r="L474" s="2">
        <f t="shared" si="87"/>
        <v>0</v>
      </c>
    </row>
    <row r="475" spans="1:12" x14ac:dyDescent="0.25">
      <c r="A475" s="2">
        <f t="shared" si="82"/>
        <v>474</v>
      </c>
      <c r="B475" s="3">
        <f t="shared" si="77"/>
        <v>60327</v>
      </c>
      <c r="C475" s="4" cm="1">
        <f t="array" ref="C475">IF(A475&lt;=MesesFijo, TIN_Fijo, _xlfn.XLOOKUP(B475, IdxFecha, IdxValor, TIN_Fijo) + Diferencial)</f>
        <v>2.9500000000000002E-2</v>
      </c>
      <c r="D475" s="4">
        <f t="shared" si="78"/>
        <v>2.4583333333333336E-3</v>
      </c>
      <c r="E475" s="6" t="b">
        <f t="shared" si="83"/>
        <v>0</v>
      </c>
      <c r="F475" s="1">
        <f t="shared" si="84"/>
        <v>0</v>
      </c>
      <c r="G475" s="1">
        <f t="shared" si="79"/>
        <v>0</v>
      </c>
      <c r="H475" s="1">
        <f t="shared" si="80"/>
        <v>0</v>
      </c>
      <c r="I475" s="1">
        <f t="shared" si="81"/>
        <v>0</v>
      </c>
      <c r="J475" s="7">
        <f t="shared" si="85"/>
        <v>0</v>
      </c>
      <c r="K475" s="1">
        <f t="shared" si="86"/>
        <v>0</v>
      </c>
      <c r="L475" s="2">
        <f t="shared" si="87"/>
        <v>0</v>
      </c>
    </row>
    <row r="476" spans="1:12" x14ac:dyDescent="0.25">
      <c r="A476" s="2">
        <f t="shared" si="82"/>
        <v>475</v>
      </c>
      <c r="B476" s="3">
        <f t="shared" si="77"/>
        <v>60358</v>
      </c>
      <c r="C476" s="4" cm="1">
        <f t="array" ref="C476">IF(A476&lt;=MesesFijo, TIN_Fijo, _xlfn.XLOOKUP(B476, IdxFecha, IdxValor, TIN_Fijo) + Diferencial)</f>
        <v>2.9500000000000002E-2</v>
      </c>
      <c r="D476" s="4">
        <f t="shared" si="78"/>
        <v>2.4583333333333336E-3</v>
      </c>
      <c r="E476" s="6" t="b">
        <f t="shared" si="83"/>
        <v>0</v>
      </c>
      <c r="F476" s="1">
        <f t="shared" si="84"/>
        <v>0</v>
      </c>
      <c r="G476" s="1">
        <f t="shared" si="79"/>
        <v>0</v>
      </c>
      <c r="H476" s="1">
        <f t="shared" si="80"/>
        <v>0</v>
      </c>
      <c r="I476" s="1">
        <f t="shared" si="81"/>
        <v>0</v>
      </c>
      <c r="J476" s="7">
        <f t="shared" si="85"/>
        <v>0</v>
      </c>
      <c r="K476" s="1">
        <f t="shared" si="86"/>
        <v>0</v>
      </c>
      <c r="L476" s="2">
        <f t="shared" si="87"/>
        <v>0</v>
      </c>
    </row>
    <row r="477" spans="1:12" x14ac:dyDescent="0.25">
      <c r="A477" s="2">
        <f t="shared" si="82"/>
        <v>476</v>
      </c>
      <c r="B477" s="3">
        <f t="shared" si="77"/>
        <v>60388</v>
      </c>
      <c r="C477" s="4" cm="1">
        <f t="array" ref="C477">IF(A477&lt;=MesesFijo, TIN_Fijo, _xlfn.XLOOKUP(B477, IdxFecha, IdxValor, TIN_Fijo) + Diferencial)</f>
        <v>2.9500000000000002E-2</v>
      </c>
      <c r="D477" s="4">
        <f t="shared" si="78"/>
        <v>2.4583333333333336E-3</v>
      </c>
      <c r="E477" s="6" t="b">
        <f t="shared" si="83"/>
        <v>0</v>
      </c>
      <c r="F477" s="1">
        <f t="shared" si="84"/>
        <v>0</v>
      </c>
      <c r="G477" s="1">
        <f t="shared" si="79"/>
        <v>0</v>
      </c>
      <c r="H477" s="1">
        <f t="shared" si="80"/>
        <v>0</v>
      </c>
      <c r="I477" s="1">
        <f t="shared" si="81"/>
        <v>0</v>
      </c>
      <c r="J477" s="7">
        <f t="shared" si="85"/>
        <v>0</v>
      </c>
      <c r="K477" s="1">
        <f t="shared" si="86"/>
        <v>0</v>
      </c>
      <c r="L477" s="2">
        <f t="shared" si="87"/>
        <v>0</v>
      </c>
    </row>
    <row r="478" spans="1:12" x14ac:dyDescent="0.25">
      <c r="A478" s="2">
        <f t="shared" si="82"/>
        <v>477</v>
      </c>
      <c r="B478" s="3">
        <f t="shared" si="77"/>
        <v>60419</v>
      </c>
      <c r="C478" s="4" cm="1">
        <f t="array" ref="C478">IF(A478&lt;=MesesFijo, TIN_Fijo, _xlfn.XLOOKUP(B478, IdxFecha, IdxValor, TIN_Fijo) + Diferencial)</f>
        <v>2.9500000000000002E-2</v>
      </c>
      <c r="D478" s="4">
        <f t="shared" si="78"/>
        <v>2.4583333333333336E-3</v>
      </c>
      <c r="E478" s="6" t="b">
        <f t="shared" si="83"/>
        <v>0</v>
      </c>
      <c r="F478" s="1">
        <f t="shared" si="84"/>
        <v>0</v>
      </c>
      <c r="G478" s="1">
        <f t="shared" si="79"/>
        <v>0</v>
      </c>
      <c r="H478" s="1">
        <f t="shared" si="80"/>
        <v>0</v>
      </c>
      <c r="I478" s="1">
        <f t="shared" si="81"/>
        <v>0</v>
      </c>
      <c r="J478" s="7">
        <f t="shared" si="85"/>
        <v>0</v>
      </c>
      <c r="K478" s="1">
        <f t="shared" si="86"/>
        <v>0</v>
      </c>
      <c r="L478" s="2">
        <f t="shared" si="87"/>
        <v>0</v>
      </c>
    </row>
    <row r="479" spans="1:12" x14ac:dyDescent="0.25">
      <c r="A479" s="2">
        <f t="shared" si="82"/>
        <v>478</v>
      </c>
      <c r="B479" s="3">
        <f t="shared" si="77"/>
        <v>60449</v>
      </c>
      <c r="C479" s="4" cm="1">
        <f t="array" ref="C479">IF(A479&lt;=MesesFijo, TIN_Fijo, _xlfn.XLOOKUP(B479, IdxFecha, IdxValor, TIN_Fijo) + Diferencial)</f>
        <v>2.9500000000000002E-2</v>
      </c>
      <c r="D479" s="4">
        <f t="shared" si="78"/>
        <v>2.4583333333333336E-3</v>
      </c>
      <c r="E479" s="6" t="b">
        <f t="shared" si="83"/>
        <v>0</v>
      </c>
      <c r="F479" s="1">
        <f t="shared" si="84"/>
        <v>0</v>
      </c>
      <c r="G479" s="1">
        <f t="shared" si="79"/>
        <v>0</v>
      </c>
      <c r="H479" s="1">
        <f t="shared" si="80"/>
        <v>0</v>
      </c>
      <c r="I479" s="1">
        <f t="shared" si="81"/>
        <v>0</v>
      </c>
      <c r="J479" s="7">
        <f t="shared" si="85"/>
        <v>0</v>
      </c>
      <c r="K479" s="1">
        <f t="shared" si="86"/>
        <v>0</v>
      </c>
      <c r="L479" s="2">
        <f t="shared" si="87"/>
        <v>0</v>
      </c>
    </row>
    <row r="480" spans="1:12" x14ac:dyDescent="0.25">
      <c r="A480" s="2">
        <f t="shared" si="82"/>
        <v>479</v>
      </c>
      <c r="B480" s="3">
        <f t="shared" si="77"/>
        <v>60480</v>
      </c>
      <c r="C480" s="4" cm="1">
        <f t="array" ref="C480">IF(A480&lt;=MesesFijo, TIN_Fijo, _xlfn.XLOOKUP(B480, IdxFecha, IdxValor, TIN_Fijo) + Diferencial)</f>
        <v>2.9500000000000002E-2</v>
      </c>
      <c r="D480" s="4">
        <f t="shared" si="78"/>
        <v>2.4583333333333336E-3</v>
      </c>
      <c r="E480" s="6" t="b">
        <f t="shared" si="83"/>
        <v>0</v>
      </c>
      <c r="F480" s="1">
        <f t="shared" si="84"/>
        <v>0</v>
      </c>
      <c r="G480" s="1">
        <f t="shared" si="79"/>
        <v>0</v>
      </c>
      <c r="H480" s="1">
        <f t="shared" si="80"/>
        <v>0</v>
      </c>
      <c r="I480" s="1">
        <f t="shared" si="81"/>
        <v>0</v>
      </c>
      <c r="J480" s="7">
        <f t="shared" si="85"/>
        <v>0</v>
      </c>
      <c r="K480" s="1">
        <f t="shared" si="86"/>
        <v>0</v>
      </c>
      <c r="L480" s="2">
        <f t="shared" si="87"/>
        <v>0</v>
      </c>
    </row>
    <row r="481" spans="1:12" x14ac:dyDescent="0.25">
      <c r="A481" s="2">
        <f t="shared" si="82"/>
        <v>480</v>
      </c>
      <c r="B481" s="3">
        <f t="shared" si="77"/>
        <v>60511</v>
      </c>
      <c r="C481" s="4" cm="1">
        <f t="array" ref="C481">IF(A481&lt;=MesesFijo, TIN_Fijo, _xlfn.XLOOKUP(B481, IdxFecha, IdxValor, TIN_Fijo) + Diferencial)</f>
        <v>2.9500000000000002E-2</v>
      </c>
      <c r="D481" s="4">
        <f t="shared" si="78"/>
        <v>2.4583333333333336E-3</v>
      </c>
      <c r="E481" s="6" t="b">
        <f t="shared" si="83"/>
        <v>0</v>
      </c>
      <c r="F481" s="1">
        <f t="shared" si="84"/>
        <v>0</v>
      </c>
      <c r="G481" s="1">
        <f t="shared" si="79"/>
        <v>0</v>
      </c>
      <c r="H481" s="1">
        <f t="shared" si="80"/>
        <v>0</v>
      </c>
      <c r="I481" s="1">
        <f t="shared" si="81"/>
        <v>0</v>
      </c>
      <c r="J481" s="7">
        <f t="shared" si="85"/>
        <v>0</v>
      </c>
      <c r="K481" s="1">
        <f t="shared" si="86"/>
        <v>0</v>
      </c>
      <c r="L481" s="2">
        <f t="shared" si="87"/>
        <v>0</v>
      </c>
    </row>
    <row r="482" spans="1:12" x14ac:dyDescent="0.25">
      <c r="A482" s="2">
        <f t="shared" si="82"/>
        <v>481</v>
      </c>
      <c r="B482" s="3">
        <f t="shared" si="77"/>
        <v>60541</v>
      </c>
      <c r="C482" s="4" cm="1">
        <f t="array" ref="C482">IF(A482&lt;=MesesFijo, TIN_Fijo, _xlfn.XLOOKUP(B482, IdxFecha, IdxValor, TIN_Fijo) + Diferencial)</f>
        <v>2.9500000000000002E-2</v>
      </c>
      <c r="D482" s="4">
        <f t="shared" si="78"/>
        <v>2.4583333333333336E-3</v>
      </c>
      <c r="E482" s="6" t="b">
        <f t="shared" si="83"/>
        <v>1</v>
      </c>
      <c r="F482" s="1">
        <f t="shared" si="84"/>
        <v>0</v>
      </c>
      <c r="G482" s="1">
        <f t="shared" si="79"/>
        <v>0</v>
      </c>
      <c r="H482" s="1">
        <f t="shared" si="80"/>
        <v>0</v>
      </c>
      <c r="I482" s="1">
        <f t="shared" si="81"/>
        <v>0</v>
      </c>
      <c r="J482" s="7">
        <f t="shared" si="85"/>
        <v>0</v>
      </c>
      <c r="K482" s="1">
        <f t="shared" si="86"/>
        <v>0</v>
      </c>
      <c r="L482" s="2">
        <f t="shared" si="87"/>
        <v>0</v>
      </c>
    </row>
    <row r="483" spans="1:12" x14ac:dyDescent="0.25">
      <c r="A483" s="2">
        <f t="shared" si="82"/>
        <v>482</v>
      </c>
      <c r="B483" s="3">
        <f t="shared" si="77"/>
        <v>60572</v>
      </c>
      <c r="C483" s="4" cm="1">
        <f t="array" ref="C483">IF(A483&lt;=MesesFijo, TIN_Fijo, _xlfn.XLOOKUP(B483, IdxFecha, IdxValor, TIN_Fijo) + Diferencial)</f>
        <v>2.9500000000000002E-2</v>
      </c>
      <c r="D483" s="4">
        <f t="shared" si="78"/>
        <v>2.4583333333333336E-3</v>
      </c>
      <c r="E483" s="6" t="b">
        <f t="shared" si="83"/>
        <v>0</v>
      </c>
      <c r="F483" s="1">
        <f t="shared" si="84"/>
        <v>0</v>
      </c>
      <c r="G483" s="1">
        <f t="shared" si="79"/>
        <v>0</v>
      </c>
      <c r="H483" s="1">
        <f t="shared" si="80"/>
        <v>0</v>
      </c>
      <c r="I483" s="1">
        <f t="shared" si="81"/>
        <v>0</v>
      </c>
      <c r="J483" s="7">
        <f t="shared" si="85"/>
        <v>0</v>
      </c>
      <c r="K483" s="1">
        <f t="shared" si="86"/>
        <v>0</v>
      </c>
      <c r="L483" s="2">
        <f t="shared" si="87"/>
        <v>0</v>
      </c>
    </row>
    <row r="484" spans="1:12" x14ac:dyDescent="0.25">
      <c r="A484" s="2">
        <f t="shared" si="82"/>
        <v>483</v>
      </c>
      <c r="B484" s="3">
        <f t="shared" si="77"/>
        <v>60602</v>
      </c>
      <c r="C484" s="4" cm="1">
        <f t="array" ref="C484">IF(A484&lt;=MesesFijo, TIN_Fijo, _xlfn.XLOOKUP(B484, IdxFecha, IdxValor, TIN_Fijo) + Diferencial)</f>
        <v>2.9500000000000002E-2</v>
      </c>
      <c r="D484" s="4">
        <f t="shared" si="78"/>
        <v>2.4583333333333336E-3</v>
      </c>
      <c r="E484" s="6" t="b">
        <f t="shared" si="83"/>
        <v>0</v>
      </c>
      <c r="F484" s="1">
        <f t="shared" si="84"/>
        <v>0</v>
      </c>
      <c r="G484" s="1">
        <f t="shared" si="79"/>
        <v>0</v>
      </c>
      <c r="H484" s="1">
        <f t="shared" si="80"/>
        <v>0</v>
      </c>
      <c r="I484" s="1">
        <f t="shared" si="81"/>
        <v>0</v>
      </c>
      <c r="J484" s="7">
        <f t="shared" si="85"/>
        <v>0</v>
      </c>
      <c r="K484" s="1">
        <f t="shared" si="86"/>
        <v>0</v>
      </c>
      <c r="L484" s="2">
        <f t="shared" si="87"/>
        <v>0</v>
      </c>
    </row>
    <row r="485" spans="1:12" x14ac:dyDescent="0.25">
      <c r="A485" s="2">
        <f t="shared" si="82"/>
        <v>484</v>
      </c>
      <c r="B485" s="3">
        <f t="shared" si="77"/>
        <v>60633</v>
      </c>
      <c r="C485" s="4" cm="1">
        <f t="array" ref="C485">IF(A485&lt;=MesesFijo, TIN_Fijo, _xlfn.XLOOKUP(B485, IdxFecha, IdxValor, TIN_Fijo) + Diferencial)</f>
        <v>2.9500000000000002E-2</v>
      </c>
      <c r="D485" s="4">
        <f t="shared" si="78"/>
        <v>2.4583333333333336E-3</v>
      </c>
      <c r="E485" s="6" t="b">
        <f t="shared" si="83"/>
        <v>0</v>
      </c>
      <c r="F485" s="1">
        <f t="shared" si="84"/>
        <v>0</v>
      </c>
      <c r="G485" s="1">
        <f t="shared" si="79"/>
        <v>0</v>
      </c>
      <c r="H485" s="1">
        <f t="shared" si="80"/>
        <v>0</v>
      </c>
      <c r="I485" s="1">
        <f t="shared" si="81"/>
        <v>0</v>
      </c>
      <c r="J485" s="7">
        <f t="shared" si="85"/>
        <v>0</v>
      </c>
      <c r="K485" s="1">
        <f t="shared" si="86"/>
        <v>0</v>
      </c>
      <c r="L485" s="2">
        <f t="shared" si="87"/>
        <v>0</v>
      </c>
    </row>
    <row r="486" spans="1:12" x14ac:dyDescent="0.25">
      <c r="A486" s="2">
        <f t="shared" si="82"/>
        <v>485</v>
      </c>
      <c r="B486" s="3">
        <f t="shared" si="77"/>
        <v>60664</v>
      </c>
      <c r="C486" s="4" cm="1">
        <f t="array" ref="C486">IF(A486&lt;=MesesFijo, TIN_Fijo, _xlfn.XLOOKUP(B486, IdxFecha, IdxValor, TIN_Fijo) + Diferencial)</f>
        <v>2.9500000000000002E-2</v>
      </c>
      <c r="D486" s="4">
        <f t="shared" si="78"/>
        <v>2.4583333333333336E-3</v>
      </c>
      <c r="E486" s="6" t="b">
        <f t="shared" si="83"/>
        <v>0</v>
      </c>
      <c r="F486" s="1">
        <f t="shared" si="84"/>
        <v>0</v>
      </c>
      <c r="G486" s="1">
        <f t="shared" si="79"/>
        <v>0</v>
      </c>
      <c r="H486" s="1">
        <f t="shared" si="80"/>
        <v>0</v>
      </c>
      <c r="I486" s="1">
        <f t="shared" si="81"/>
        <v>0</v>
      </c>
      <c r="J486" s="7">
        <f t="shared" si="85"/>
        <v>0</v>
      </c>
      <c r="K486" s="1">
        <f t="shared" si="86"/>
        <v>0</v>
      </c>
      <c r="L486" s="2">
        <f t="shared" si="87"/>
        <v>0</v>
      </c>
    </row>
    <row r="487" spans="1:12" x14ac:dyDescent="0.25">
      <c r="A487" s="2">
        <f t="shared" si="82"/>
        <v>486</v>
      </c>
      <c r="B487" s="3">
        <f t="shared" si="77"/>
        <v>60692</v>
      </c>
      <c r="C487" s="4" cm="1">
        <f t="array" ref="C487">IF(A487&lt;=MesesFijo, TIN_Fijo, _xlfn.XLOOKUP(B487, IdxFecha, IdxValor, TIN_Fijo) + Diferencial)</f>
        <v>2.9500000000000002E-2</v>
      </c>
      <c r="D487" s="4">
        <f t="shared" si="78"/>
        <v>2.4583333333333336E-3</v>
      </c>
      <c r="E487" s="6" t="b">
        <f t="shared" si="83"/>
        <v>0</v>
      </c>
      <c r="F487" s="1">
        <f t="shared" si="84"/>
        <v>0</v>
      </c>
      <c r="G487" s="1">
        <f t="shared" si="79"/>
        <v>0</v>
      </c>
      <c r="H487" s="1">
        <f t="shared" si="80"/>
        <v>0</v>
      </c>
      <c r="I487" s="1">
        <f t="shared" si="81"/>
        <v>0</v>
      </c>
      <c r="J487" s="7">
        <f t="shared" si="85"/>
        <v>0</v>
      </c>
      <c r="K487" s="1">
        <f t="shared" si="86"/>
        <v>0</v>
      </c>
      <c r="L487" s="2">
        <f t="shared" si="87"/>
        <v>0</v>
      </c>
    </row>
    <row r="488" spans="1:12" x14ac:dyDescent="0.25">
      <c r="A488" s="2">
        <f t="shared" si="82"/>
        <v>487</v>
      </c>
      <c r="B488" s="3">
        <f t="shared" si="77"/>
        <v>60723</v>
      </c>
      <c r="C488" s="4" cm="1">
        <f t="array" ref="C488">IF(A488&lt;=MesesFijo, TIN_Fijo, _xlfn.XLOOKUP(B488, IdxFecha, IdxValor, TIN_Fijo) + Diferencial)</f>
        <v>2.9500000000000002E-2</v>
      </c>
      <c r="D488" s="4">
        <f t="shared" si="78"/>
        <v>2.4583333333333336E-3</v>
      </c>
      <c r="E488" s="6" t="b">
        <f t="shared" si="83"/>
        <v>0</v>
      </c>
      <c r="F488" s="1">
        <f t="shared" si="84"/>
        <v>0</v>
      </c>
      <c r="G488" s="1">
        <f t="shared" si="79"/>
        <v>0</v>
      </c>
      <c r="H488" s="1">
        <f t="shared" si="80"/>
        <v>0</v>
      </c>
      <c r="I488" s="1">
        <f t="shared" si="81"/>
        <v>0</v>
      </c>
      <c r="J488" s="7">
        <f t="shared" si="85"/>
        <v>0</v>
      </c>
      <c r="K488" s="1">
        <f t="shared" si="86"/>
        <v>0</v>
      </c>
      <c r="L488" s="2">
        <f t="shared" si="87"/>
        <v>0</v>
      </c>
    </row>
    <row r="489" spans="1:12" x14ac:dyDescent="0.25">
      <c r="A489" s="2">
        <f t="shared" si="82"/>
        <v>488</v>
      </c>
      <c r="B489" s="3">
        <f t="shared" si="77"/>
        <v>60753</v>
      </c>
      <c r="C489" s="4" cm="1">
        <f t="array" ref="C489">IF(A489&lt;=MesesFijo, TIN_Fijo, _xlfn.XLOOKUP(B489, IdxFecha, IdxValor, TIN_Fijo) + Diferencial)</f>
        <v>2.9500000000000002E-2</v>
      </c>
      <c r="D489" s="4">
        <f t="shared" si="78"/>
        <v>2.4583333333333336E-3</v>
      </c>
      <c r="E489" s="6" t="b">
        <f t="shared" si="83"/>
        <v>0</v>
      </c>
      <c r="F489" s="1">
        <f t="shared" si="84"/>
        <v>0</v>
      </c>
      <c r="G489" s="1">
        <f t="shared" si="79"/>
        <v>0</v>
      </c>
      <c r="H489" s="1">
        <f t="shared" si="80"/>
        <v>0</v>
      </c>
      <c r="I489" s="1">
        <f t="shared" si="81"/>
        <v>0</v>
      </c>
      <c r="J489" s="7">
        <f t="shared" si="85"/>
        <v>0</v>
      </c>
      <c r="K489" s="1">
        <f t="shared" si="86"/>
        <v>0</v>
      </c>
      <c r="L489" s="2">
        <f t="shared" si="87"/>
        <v>0</v>
      </c>
    </row>
    <row r="490" spans="1:12" x14ac:dyDescent="0.25">
      <c r="A490" s="2">
        <f t="shared" si="82"/>
        <v>489</v>
      </c>
      <c r="B490" s="3">
        <f t="shared" si="77"/>
        <v>60784</v>
      </c>
      <c r="C490" s="4" cm="1">
        <f t="array" ref="C490">IF(A490&lt;=MesesFijo, TIN_Fijo, _xlfn.XLOOKUP(B490, IdxFecha, IdxValor, TIN_Fijo) + Diferencial)</f>
        <v>2.9500000000000002E-2</v>
      </c>
      <c r="D490" s="4">
        <f t="shared" si="78"/>
        <v>2.4583333333333336E-3</v>
      </c>
      <c r="E490" s="6" t="b">
        <f t="shared" si="83"/>
        <v>0</v>
      </c>
      <c r="F490" s="1">
        <f t="shared" si="84"/>
        <v>0</v>
      </c>
      <c r="G490" s="1">
        <f t="shared" si="79"/>
        <v>0</v>
      </c>
      <c r="H490" s="1">
        <f t="shared" si="80"/>
        <v>0</v>
      </c>
      <c r="I490" s="1">
        <f t="shared" si="81"/>
        <v>0</v>
      </c>
      <c r="J490" s="7">
        <f t="shared" si="85"/>
        <v>0</v>
      </c>
      <c r="K490" s="1">
        <f t="shared" si="86"/>
        <v>0</v>
      </c>
      <c r="L490" s="2">
        <f t="shared" si="87"/>
        <v>0</v>
      </c>
    </row>
    <row r="491" spans="1:12" x14ac:dyDescent="0.25">
      <c r="A491" s="2">
        <f t="shared" si="82"/>
        <v>490</v>
      </c>
      <c r="B491" s="3">
        <f t="shared" si="77"/>
        <v>60814</v>
      </c>
      <c r="C491" s="4" cm="1">
        <f t="array" ref="C491">IF(A491&lt;=MesesFijo, TIN_Fijo, _xlfn.XLOOKUP(B491, IdxFecha, IdxValor, TIN_Fijo) + Diferencial)</f>
        <v>2.9500000000000002E-2</v>
      </c>
      <c r="D491" s="4">
        <f t="shared" si="78"/>
        <v>2.4583333333333336E-3</v>
      </c>
      <c r="E491" s="6" t="b">
        <f t="shared" si="83"/>
        <v>0</v>
      </c>
      <c r="F491" s="1">
        <f t="shared" si="84"/>
        <v>0</v>
      </c>
      <c r="G491" s="1">
        <f t="shared" si="79"/>
        <v>0</v>
      </c>
      <c r="H491" s="1">
        <f t="shared" si="80"/>
        <v>0</v>
      </c>
      <c r="I491" s="1">
        <f t="shared" si="81"/>
        <v>0</v>
      </c>
      <c r="J491" s="7">
        <f t="shared" si="85"/>
        <v>0</v>
      </c>
      <c r="K491" s="1">
        <f t="shared" si="86"/>
        <v>0</v>
      </c>
      <c r="L491" s="2">
        <f t="shared" si="87"/>
        <v>0</v>
      </c>
    </row>
    <row r="492" spans="1:12" x14ac:dyDescent="0.25">
      <c r="A492" s="2">
        <f t="shared" si="82"/>
        <v>491</v>
      </c>
      <c r="B492" s="3">
        <f t="shared" si="77"/>
        <v>60845</v>
      </c>
      <c r="C492" s="4" cm="1">
        <f t="array" ref="C492">IF(A492&lt;=MesesFijo, TIN_Fijo, _xlfn.XLOOKUP(B492, IdxFecha, IdxValor, TIN_Fijo) + Diferencial)</f>
        <v>2.9500000000000002E-2</v>
      </c>
      <c r="D492" s="4">
        <f t="shared" si="78"/>
        <v>2.4583333333333336E-3</v>
      </c>
      <c r="E492" s="6" t="b">
        <f t="shared" si="83"/>
        <v>0</v>
      </c>
      <c r="F492" s="1">
        <f t="shared" si="84"/>
        <v>0</v>
      </c>
      <c r="G492" s="1">
        <f t="shared" si="79"/>
        <v>0</v>
      </c>
      <c r="H492" s="1">
        <f t="shared" si="80"/>
        <v>0</v>
      </c>
      <c r="I492" s="1">
        <f t="shared" si="81"/>
        <v>0</v>
      </c>
      <c r="J492" s="7">
        <f t="shared" si="85"/>
        <v>0</v>
      </c>
      <c r="K492" s="1">
        <f t="shared" si="86"/>
        <v>0</v>
      </c>
      <c r="L492" s="2">
        <f t="shared" si="87"/>
        <v>0</v>
      </c>
    </row>
    <row r="493" spans="1:12" x14ac:dyDescent="0.25">
      <c r="A493" s="2">
        <f t="shared" si="82"/>
        <v>492</v>
      </c>
      <c r="B493" s="3">
        <f t="shared" si="77"/>
        <v>60876</v>
      </c>
      <c r="C493" s="4" cm="1">
        <f t="array" ref="C493">IF(A493&lt;=MesesFijo, TIN_Fijo, _xlfn.XLOOKUP(B493, IdxFecha, IdxValor, TIN_Fijo) + Diferencial)</f>
        <v>2.9500000000000002E-2</v>
      </c>
      <c r="D493" s="4">
        <f t="shared" si="78"/>
        <v>2.4583333333333336E-3</v>
      </c>
      <c r="E493" s="6" t="b">
        <f t="shared" si="83"/>
        <v>0</v>
      </c>
      <c r="F493" s="1">
        <f t="shared" si="84"/>
        <v>0</v>
      </c>
      <c r="G493" s="1">
        <f t="shared" si="79"/>
        <v>0</v>
      </c>
      <c r="H493" s="1">
        <f t="shared" si="80"/>
        <v>0</v>
      </c>
      <c r="I493" s="1">
        <f t="shared" si="81"/>
        <v>0</v>
      </c>
      <c r="J493" s="7">
        <f t="shared" si="85"/>
        <v>0</v>
      </c>
      <c r="K493" s="1">
        <f t="shared" si="86"/>
        <v>0</v>
      </c>
      <c r="L493" s="2">
        <f t="shared" si="87"/>
        <v>0</v>
      </c>
    </row>
    <row r="494" spans="1:12" x14ac:dyDescent="0.25">
      <c r="A494" s="2">
        <f t="shared" si="82"/>
        <v>493</v>
      </c>
      <c r="B494" s="3">
        <f t="shared" si="77"/>
        <v>60906</v>
      </c>
      <c r="C494" s="4" cm="1">
        <f t="array" ref="C494">IF(A494&lt;=MesesFijo, TIN_Fijo, _xlfn.XLOOKUP(B494, IdxFecha, IdxValor, TIN_Fijo) + Diferencial)</f>
        <v>2.9500000000000002E-2</v>
      </c>
      <c r="D494" s="4">
        <f t="shared" si="78"/>
        <v>2.4583333333333336E-3</v>
      </c>
      <c r="E494" s="6" t="b">
        <f t="shared" si="83"/>
        <v>1</v>
      </c>
      <c r="F494" s="1">
        <f t="shared" si="84"/>
        <v>0</v>
      </c>
      <c r="G494" s="1">
        <f t="shared" si="79"/>
        <v>0</v>
      </c>
      <c r="H494" s="1">
        <f t="shared" si="80"/>
        <v>0</v>
      </c>
      <c r="I494" s="1">
        <f t="shared" si="81"/>
        <v>0</v>
      </c>
      <c r="J494" s="7">
        <f t="shared" si="85"/>
        <v>0</v>
      </c>
      <c r="K494" s="1">
        <f t="shared" si="86"/>
        <v>0</v>
      </c>
      <c r="L494" s="2">
        <f t="shared" si="87"/>
        <v>0</v>
      </c>
    </row>
    <row r="495" spans="1:12" x14ac:dyDescent="0.25">
      <c r="A495" s="2">
        <f t="shared" si="82"/>
        <v>494</v>
      </c>
      <c r="B495" s="3">
        <f t="shared" si="77"/>
        <v>60937</v>
      </c>
      <c r="C495" s="4" cm="1">
        <f t="array" ref="C495">IF(A495&lt;=MesesFijo, TIN_Fijo, _xlfn.XLOOKUP(B495, IdxFecha, IdxValor, TIN_Fijo) + Diferencial)</f>
        <v>2.9500000000000002E-2</v>
      </c>
      <c r="D495" s="4">
        <f t="shared" si="78"/>
        <v>2.4583333333333336E-3</v>
      </c>
      <c r="E495" s="6" t="b">
        <f t="shared" si="83"/>
        <v>0</v>
      </c>
      <c r="F495" s="1">
        <f t="shared" si="84"/>
        <v>0</v>
      </c>
      <c r="G495" s="1">
        <f t="shared" si="79"/>
        <v>0</v>
      </c>
      <c r="H495" s="1">
        <f t="shared" si="80"/>
        <v>0</v>
      </c>
      <c r="I495" s="1">
        <f t="shared" si="81"/>
        <v>0</v>
      </c>
      <c r="J495" s="7">
        <f t="shared" si="85"/>
        <v>0</v>
      </c>
      <c r="K495" s="1">
        <f t="shared" si="86"/>
        <v>0</v>
      </c>
      <c r="L495" s="2">
        <f t="shared" si="87"/>
        <v>0</v>
      </c>
    </row>
    <row r="496" spans="1:12" x14ac:dyDescent="0.25">
      <c r="A496" s="2">
        <f t="shared" si="82"/>
        <v>495</v>
      </c>
      <c r="B496" s="3">
        <f t="shared" si="77"/>
        <v>60967</v>
      </c>
      <c r="C496" s="4" cm="1">
        <f t="array" ref="C496">IF(A496&lt;=MesesFijo, TIN_Fijo, _xlfn.XLOOKUP(B496, IdxFecha, IdxValor, TIN_Fijo) + Diferencial)</f>
        <v>2.9500000000000002E-2</v>
      </c>
      <c r="D496" s="4">
        <f t="shared" si="78"/>
        <v>2.4583333333333336E-3</v>
      </c>
      <c r="E496" s="6" t="b">
        <f t="shared" si="83"/>
        <v>0</v>
      </c>
      <c r="F496" s="1">
        <f t="shared" si="84"/>
        <v>0</v>
      </c>
      <c r="G496" s="1">
        <f t="shared" si="79"/>
        <v>0</v>
      </c>
      <c r="H496" s="1">
        <f t="shared" si="80"/>
        <v>0</v>
      </c>
      <c r="I496" s="1">
        <f t="shared" si="81"/>
        <v>0</v>
      </c>
      <c r="J496" s="7">
        <f t="shared" si="85"/>
        <v>0</v>
      </c>
      <c r="K496" s="1">
        <f t="shared" si="86"/>
        <v>0</v>
      </c>
      <c r="L496" s="2">
        <f t="shared" si="87"/>
        <v>0</v>
      </c>
    </row>
    <row r="497" spans="1:12" x14ac:dyDescent="0.25">
      <c r="A497" s="2">
        <f t="shared" si="82"/>
        <v>496</v>
      </c>
      <c r="B497" s="3">
        <f t="shared" si="77"/>
        <v>60998</v>
      </c>
      <c r="C497" s="4" cm="1">
        <f t="array" ref="C497">IF(A497&lt;=MesesFijo, TIN_Fijo, _xlfn.XLOOKUP(B497, IdxFecha, IdxValor, TIN_Fijo) + Diferencial)</f>
        <v>2.9500000000000002E-2</v>
      </c>
      <c r="D497" s="4">
        <f t="shared" si="78"/>
        <v>2.4583333333333336E-3</v>
      </c>
      <c r="E497" s="6" t="b">
        <f t="shared" si="83"/>
        <v>0</v>
      </c>
      <c r="F497" s="1">
        <f t="shared" si="84"/>
        <v>0</v>
      </c>
      <c r="G497" s="1">
        <f t="shared" si="79"/>
        <v>0</v>
      </c>
      <c r="H497" s="1">
        <f t="shared" si="80"/>
        <v>0</v>
      </c>
      <c r="I497" s="1">
        <f t="shared" si="81"/>
        <v>0</v>
      </c>
      <c r="J497" s="7">
        <f t="shared" si="85"/>
        <v>0</v>
      </c>
      <c r="K497" s="1">
        <f t="shared" si="86"/>
        <v>0</v>
      </c>
      <c r="L497" s="2">
        <f t="shared" si="87"/>
        <v>0</v>
      </c>
    </row>
    <row r="498" spans="1:12" x14ac:dyDescent="0.25">
      <c r="A498" s="2">
        <f t="shared" si="82"/>
        <v>497</v>
      </c>
      <c r="B498" s="3">
        <f t="shared" si="77"/>
        <v>61029</v>
      </c>
      <c r="C498" s="4" cm="1">
        <f t="array" ref="C498">IF(A498&lt;=MesesFijo, TIN_Fijo, _xlfn.XLOOKUP(B498, IdxFecha, IdxValor, TIN_Fijo) + Diferencial)</f>
        <v>2.9500000000000002E-2</v>
      </c>
      <c r="D498" s="4">
        <f t="shared" si="78"/>
        <v>2.4583333333333336E-3</v>
      </c>
      <c r="E498" s="6" t="b">
        <f t="shared" si="83"/>
        <v>0</v>
      </c>
      <c r="F498" s="1">
        <f t="shared" si="84"/>
        <v>0</v>
      </c>
      <c r="G498" s="1">
        <f t="shared" si="79"/>
        <v>0</v>
      </c>
      <c r="H498" s="1">
        <f t="shared" si="80"/>
        <v>0</v>
      </c>
      <c r="I498" s="1">
        <f t="shared" si="81"/>
        <v>0</v>
      </c>
      <c r="J498" s="7">
        <f t="shared" si="85"/>
        <v>0</v>
      </c>
      <c r="K498" s="1">
        <f t="shared" si="86"/>
        <v>0</v>
      </c>
      <c r="L498" s="2">
        <f t="shared" si="87"/>
        <v>0</v>
      </c>
    </row>
    <row r="499" spans="1:12" x14ac:dyDescent="0.25">
      <c r="A499" s="2">
        <f t="shared" si="82"/>
        <v>498</v>
      </c>
      <c r="B499" s="3">
        <f t="shared" si="77"/>
        <v>61057</v>
      </c>
      <c r="C499" s="4" cm="1">
        <f t="array" ref="C499">IF(A499&lt;=MesesFijo, TIN_Fijo, _xlfn.XLOOKUP(B499, IdxFecha, IdxValor, TIN_Fijo) + Diferencial)</f>
        <v>2.9500000000000002E-2</v>
      </c>
      <c r="D499" s="4">
        <f t="shared" si="78"/>
        <v>2.4583333333333336E-3</v>
      </c>
      <c r="E499" s="6" t="b">
        <f t="shared" si="83"/>
        <v>0</v>
      </c>
      <c r="F499" s="1">
        <f t="shared" si="84"/>
        <v>0</v>
      </c>
      <c r="G499" s="1">
        <f t="shared" si="79"/>
        <v>0</v>
      </c>
      <c r="H499" s="1">
        <f t="shared" si="80"/>
        <v>0</v>
      </c>
      <c r="I499" s="1">
        <f t="shared" si="81"/>
        <v>0</v>
      </c>
      <c r="J499" s="7">
        <f t="shared" si="85"/>
        <v>0</v>
      </c>
      <c r="K499" s="1">
        <f t="shared" si="86"/>
        <v>0</v>
      </c>
      <c r="L499" s="2">
        <f t="shared" si="87"/>
        <v>0</v>
      </c>
    </row>
    <row r="500" spans="1:12" x14ac:dyDescent="0.25">
      <c r="A500" s="2">
        <f t="shared" si="82"/>
        <v>499</v>
      </c>
      <c r="B500" s="3">
        <f t="shared" si="77"/>
        <v>61088</v>
      </c>
      <c r="C500" s="4" cm="1">
        <f t="array" ref="C500">IF(A500&lt;=MesesFijo, TIN_Fijo, _xlfn.XLOOKUP(B500, IdxFecha, IdxValor, TIN_Fijo) + Diferencial)</f>
        <v>2.9500000000000002E-2</v>
      </c>
      <c r="D500" s="4">
        <f t="shared" si="78"/>
        <v>2.4583333333333336E-3</v>
      </c>
      <c r="E500" s="6" t="b">
        <f t="shared" si="83"/>
        <v>0</v>
      </c>
      <c r="F500" s="1">
        <f t="shared" si="84"/>
        <v>0</v>
      </c>
      <c r="G500" s="1">
        <f t="shared" si="79"/>
        <v>0</v>
      </c>
      <c r="H500" s="1">
        <f t="shared" si="80"/>
        <v>0</v>
      </c>
      <c r="I500" s="1">
        <f t="shared" si="81"/>
        <v>0</v>
      </c>
      <c r="J500" s="7">
        <f t="shared" si="85"/>
        <v>0</v>
      </c>
      <c r="K500" s="1">
        <f t="shared" si="86"/>
        <v>0</v>
      </c>
      <c r="L500" s="2">
        <f t="shared" si="87"/>
        <v>0</v>
      </c>
    </row>
    <row r="501" spans="1:12" x14ac:dyDescent="0.25">
      <c r="A501" s="2">
        <f t="shared" si="82"/>
        <v>500</v>
      </c>
      <c r="B501" s="3">
        <f t="shared" si="77"/>
        <v>61118</v>
      </c>
      <c r="C501" s="4" cm="1">
        <f t="array" ref="C501">IF(A501&lt;=MesesFijo, TIN_Fijo, _xlfn.XLOOKUP(B501, IdxFecha, IdxValor, TIN_Fijo) + Diferencial)</f>
        <v>2.9500000000000002E-2</v>
      </c>
      <c r="D501" s="4">
        <f t="shared" si="78"/>
        <v>2.4583333333333336E-3</v>
      </c>
      <c r="E501" s="6" t="b">
        <f t="shared" si="83"/>
        <v>0</v>
      </c>
      <c r="F501" s="1">
        <f t="shared" si="84"/>
        <v>0</v>
      </c>
      <c r="G501" s="1">
        <f t="shared" si="79"/>
        <v>0</v>
      </c>
      <c r="H501" s="1">
        <f t="shared" si="80"/>
        <v>0</v>
      </c>
      <c r="I501" s="1">
        <f t="shared" si="81"/>
        <v>0</v>
      </c>
      <c r="J501" s="7">
        <f t="shared" si="85"/>
        <v>0</v>
      </c>
      <c r="K501" s="1">
        <f t="shared" si="86"/>
        <v>0</v>
      </c>
      <c r="L501" s="2">
        <f t="shared" si="87"/>
        <v>0</v>
      </c>
    </row>
    <row r="502" spans="1:12" x14ac:dyDescent="0.25">
      <c r="A502" s="2">
        <f t="shared" si="82"/>
        <v>501</v>
      </c>
      <c r="B502" s="3">
        <f t="shared" si="77"/>
        <v>61149</v>
      </c>
      <c r="C502" s="4" cm="1">
        <f t="array" ref="C502">IF(A502&lt;=MesesFijo, TIN_Fijo, _xlfn.XLOOKUP(B502, IdxFecha, IdxValor, TIN_Fijo) + Diferencial)</f>
        <v>2.9500000000000002E-2</v>
      </c>
      <c r="D502" s="4">
        <f t="shared" si="78"/>
        <v>2.4583333333333336E-3</v>
      </c>
      <c r="E502" s="6" t="b">
        <f t="shared" si="83"/>
        <v>0</v>
      </c>
      <c r="F502" s="1">
        <f t="shared" si="84"/>
        <v>0</v>
      </c>
      <c r="G502" s="1">
        <f t="shared" si="79"/>
        <v>0</v>
      </c>
      <c r="H502" s="1">
        <f t="shared" si="80"/>
        <v>0</v>
      </c>
      <c r="I502" s="1">
        <f t="shared" si="81"/>
        <v>0</v>
      </c>
      <c r="J502" s="7">
        <f t="shared" si="85"/>
        <v>0</v>
      </c>
      <c r="K502" s="1">
        <f t="shared" si="86"/>
        <v>0</v>
      </c>
      <c r="L502" s="2">
        <f t="shared" si="87"/>
        <v>0</v>
      </c>
    </row>
    <row r="503" spans="1:12" x14ac:dyDescent="0.25">
      <c r="A503" s="2">
        <f t="shared" si="82"/>
        <v>502</v>
      </c>
      <c r="B503" s="3">
        <f t="shared" si="77"/>
        <v>61179</v>
      </c>
      <c r="C503" s="4" cm="1">
        <f t="array" ref="C503">IF(A503&lt;=MesesFijo, TIN_Fijo, _xlfn.XLOOKUP(B503, IdxFecha, IdxValor, TIN_Fijo) + Diferencial)</f>
        <v>2.9500000000000002E-2</v>
      </c>
      <c r="D503" s="4">
        <f t="shared" si="78"/>
        <v>2.4583333333333336E-3</v>
      </c>
      <c r="E503" s="6" t="b">
        <f t="shared" si="83"/>
        <v>0</v>
      </c>
      <c r="F503" s="1">
        <f t="shared" si="84"/>
        <v>0</v>
      </c>
      <c r="G503" s="1">
        <f t="shared" si="79"/>
        <v>0</v>
      </c>
      <c r="H503" s="1">
        <f t="shared" si="80"/>
        <v>0</v>
      </c>
      <c r="I503" s="1">
        <f t="shared" si="81"/>
        <v>0</v>
      </c>
      <c r="J503" s="7">
        <f t="shared" si="85"/>
        <v>0</v>
      </c>
      <c r="K503" s="1">
        <f t="shared" si="86"/>
        <v>0</v>
      </c>
      <c r="L503" s="2">
        <f t="shared" si="87"/>
        <v>0</v>
      </c>
    </row>
    <row r="504" spans="1:12" x14ac:dyDescent="0.25">
      <c r="A504" s="2">
        <f t="shared" si="82"/>
        <v>503</v>
      </c>
      <c r="B504" s="3">
        <f t="shared" si="77"/>
        <v>61210</v>
      </c>
      <c r="C504" s="4" cm="1">
        <f t="array" ref="C504">IF(A504&lt;=MesesFijo, TIN_Fijo, _xlfn.XLOOKUP(B504, IdxFecha, IdxValor, TIN_Fijo) + Diferencial)</f>
        <v>2.9500000000000002E-2</v>
      </c>
      <c r="D504" s="4">
        <f t="shared" si="78"/>
        <v>2.4583333333333336E-3</v>
      </c>
      <c r="E504" s="6" t="b">
        <f t="shared" si="83"/>
        <v>0</v>
      </c>
      <c r="F504" s="1">
        <f t="shared" si="84"/>
        <v>0</v>
      </c>
      <c r="G504" s="1">
        <f t="shared" si="79"/>
        <v>0</v>
      </c>
      <c r="H504" s="1">
        <f t="shared" si="80"/>
        <v>0</v>
      </c>
      <c r="I504" s="1">
        <f t="shared" si="81"/>
        <v>0</v>
      </c>
      <c r="J504" s="7">
        <f t="shared" si="85"/>
        <v>0</v>
      </c>
      <c r="K504" s="1">
        <f t="shared" si="86"/>
        <v>0</v>
      </c>
      <c r="L504" s="2">
        <f t="shared" si="87"/>
        <v>0</v>
      </c>
    </row>
    <row r="505" spans="1:12" x14ac:dyDescent="0.25">
      <c r="A505" s="2">
        <f t="shared" si="82"/>
        <v>504</v>
      </c>
      <c r="B505" s="3">
        <f t="shared" si="77"/>
        <v>61241</v>
      </c>
      <c r="C505" s="4" cm="1">
        <f t="array" ref="C505">IF(A505&lt;=MesesFijo, TIN_Fijo, _xlfn.XLOOKUP(B505, IdxFecha, IdxValor, TIN_Fijo) + Diferencial)</f>
        <v>2.9500000000000002E-2</v>
      </c>
      <c r="D505" s="4">
        <f t="shared" si="78"/>
        <v>2.4583333333333336E-3</v>
      </c>
      <c r="E505" s="6" t="b">
        <f t="shared" si="83"/>
        <v>0</v>
      </c>
      <c r="F505" s="1">
        <f t="shared" si="84"/>
        <v>0</v>
      </c>
      <c r="G505" s="1">
        <f t="shared" si="79"/>
        <v>0</v>
      </c>
      <c r="H505" s="1">
        <f t="shared" si="80"/>
        <v>0</v>
      </c>
      <c r="I505" s="1">
        <f t="shared" si="81"/>
        <v>0</v>
      </c>
      <c r="J505" s="7">
        <f t="shared" si="85"/>
        <v>0</v>
      </c>
      <c r="K505" s="1">
        <f t="shared" si="86"/>
        <v>0</v>
      </c>
      <c r="L505" s="2">
        <f t="shared" si="87"/>
        <v>0</v>
      </c>
    </row>
    <row r="506" spans="1:12" x14ac:dyDescent="0.25">
      <c r="A506" s="2">
        <f t="shared" si="82"/>
        <v>505</v>
      </c>
      <c r="B506" s="3">
        <f t="shared" si="77"/>
        <v>61271</v>
      </c>
      <c r="C506" s="4" cm="1">
        <f t="array" ref="C506">IF(A506&lt;=MesesFijo, TIN_Fijo, _xlfn.XLOOKUP(B506, IdxFecha, IdxValor, TIN_Fijo) + Diferencial)</f>
        <v>2.9500000000000002E-2</v>
      </c>
      <c r="D506" s="4">
        <f t="shared" si="78"/>
        <v>2.4583333333333336E-3</v>
      </c>
      <c r="E506" s="6" t="b">
        <f t="shared" si="83"/>
        <v>1</v>
      </c>
      <c r="F506" s="1">
        <f t="shared" si="84"/>
        <v>0</v>
      </c>
      <c r="G506" s="1">
        <f t="shared" si="79"/>
        <v>0</v>
      </c>
      <c r="H506" s="1">
        <f t="shared" si="80"/>
        <v>0</v>
      </c>
      <c r="I506" s="1">
        <f t="shared" si="81"/>
        <v>0</v>
      </c>
      <c r="J506" s="7">
        <f t="shared" si="85"/>
        <v>0</v>
      </c>
      <c r="K506" s="1">
        <f t="shared" si="86"/>
        <v>0</v>
      </c>
      <c r="L506" s="2">
        <f t="shared" si="87"/>
        <v>0</v>
      </c>
    </row>
    <row r="507" spans="1:12" x14ac:dyDescent="0.25">
      <c r="A507" s="2">
        <f t="shared" si="82"/>
        <v>506</v>
      </c>
      <c r="B507" s="3">
        <f t="shared" si="77"/>
        <v>61302</v>
      </c>
      <c r="C507" s="4" cm="1">
        <f t="array" ref="C507">IF(A507&lt;=MesesFijo, TIN_Fijo, _xlfn.XLOOKUP(B507, IdxFecha, IdxValor, TIN_Fijo) + Diferencial)</f>
        <v>2.9500000000000002E-2</v>
      </c>
      <c r="D507" s="4">
        <f t="shared" si="78"/>
        <v>2.4583333333333336E-3</v>
      </c>
      <c r="E507" s="6" t="b">
        <f t="shared" si="83"/>
        <v>0</v>
      </c>
      <c r="F507" s="1">
        <f t="shared" si="84"/>
        <v>0</v>
      </c>
      <c r="G507" s="1">
        <f t="shared" si="79"/>
        <v>0</v>
      </c>
      <c r="H507" s="1">
        <f t="shared" si="80"/>
        <v>0</v>
      </c>
      <c r="I507" s="1">
        <f t="shared" si="81"/>
        <v>0</v>
      </c>
      <c r="J507" s="7">
        <f t="shared" si="85"/>
        <v>0</v>
      </c>
      <c r="K507" s="1">
        <f t="shared" si="86"/>
        <v>0</v>
      </c>
      <c r="L507" s="2">
        <f t="shared" si="87"/>
        <v>0</v>
      </c>
    </row>
    <row r="508" spans="1:12" x14ac:dyDescent="0.25">
      <c r="A508" s="2">
        <f t="shared" si="82"/>
        <v>507</v>
      </c>
      <c r="B508" s="3">
        <f t="shared" si="77"/>
        <v>61332</v>
      </c>
      <c r="C508" s="4" cm="1">
        <f t="array" ref="C508">IF(A508&lt;=MesesFijo, TIN_Fijo, _xlfn.XLOOKUP(B508, IdxFecha, IdxValor, TIN_Fijo) + Diferencial)</f>
        <v>2.9500000000000002E-2</v>
      </c>
      <c r="D508" s="4">
        <f t="shared" si="78"/>
        <v>2.4583333333333336E-3</v>
      </c>
      <c r="E508" s="6" t="b">
        <f t="shared" si="83"/>
        <v>0</v>
      </c>
      <c r="F508" s="1">
        <f t="shared" si="84"/>
        <v>0</v>
      </c>
      <c r="G508" s="1">
        <f t="shared" si="79"/>
        <v>0</v>
      </c>
      <c r="H508" s="1">
        <f t="shared" si="80"/>
        <v>0</v>
      </c>
      <c r="I508" s="1">
        <f t="shared" si="81"/>
        <v>0</v>
      </c>
      <c r="J508" s="7">
        <f t="shared" si="85"/>
        <v>0</v>
      </c>
      <c r="K508" s="1">
        <f t="shared" si="86"/>
        <v>0</v>
      </c>
      <c r="L508" s="2">
        <f t="shared" si="87"/>
        <v>0</v>
      </c>
    </row>
    <row r="509" spans="1:12" x14ac:dyDescent="0.25">
      <c r="A509" s="2">
        <f t="shared" si="82"/>
        <v>508</v>
      </c>
      <c r="B509" s="3">
        <f t="shared" si="77"/>
        <v>61363</v>
      </c>
      <c r="C509" s="4" cm="1">
        <f t="array" ref="C509">IF(A509&lt;=MesesFijo, TIN_Fijo, _xlfn.XLOOKUP(B509, IdxFecha, IdxValor, TIN_Fijo) + Diferencial)</f>
        <v>2.9500000000000002E-2</v>
      </c>
      <c r="D509" s="4">
        <f t="shared" si="78"/>
        <v>2.4583333333333336E-3</v>
      </c>
      <c r="E509" s="6" t="b">
        <f t="shared" si="83"/>
        <v>0</v>
      </c>
      <c r="F509" s="1">
        <f t="shared" si="84"/>
        <v>0</v>
      </c>
      <c r="G509" s="1">
        <f t="shared" si="79"/>
        <v>0</v>
      </c>
      <c r="H509" s="1">
        <f t="shared" si="80"/>
        <v>0</v>
      </c>
      <c r="I509" s="1">
        <f t="shared" si="81"/>
        <v>0</v>
      </c>
      <c r="J509" s="7">
        <f t="shared" si="85"/>
        <v>0</v>
      </c>
      <c r="K509" s="1">
        <f t="shared" si="86"/>
        <v>0</v>
      </c>
      <c r="L509" s="2">
        <f t="shared" si="87"/>
        <v>0</v>
      </c>
    </row>
    <row r="510" spans="1:12" x14ac:dyDescent="0.25">
      <c r="A510" s="2">
        <f t="shared" si="82"/>
        <v>509</v>
      </c>
      <c r="B510" s="3">
        <f t="shared" si="77"/>
        <v>61394</v>
      </c>
      <c r="C510" s="4" cm="1">
        <f t="array" ref="C510">IF(A510&lt;=MesesFijo, TIN_Fijo, _xlfn.XLOOKUP(B510, IdxFecha, IdxValor, TIN_Fijo) + Diferencial)</f>
        <v>2.9500000000000002E-2</v>
      </c>
      <c r="D510" s="4">
        <f t="shared" si="78"/>
        <v>2.4583333333333336E-3</v>
      </c>
      <c r="E510" s="6" t="b">
        <f t="shared" si="83"/>
        <v>0</v>
      </c>
      <c r="F510" s="1">
        <f t="shared" si="84"/>
        <v>0</v>
      </c>
      <c r="G510" s="1">
        <f t="shared" si="79"/>
        <v>0</v>
      </c>
      <c r="H510" s="1">
        <f t="shared" si="80"/>
        <v>0</v>
      </c>
      <c r="I510" s="1">
        <f t="shared" si="81"/>
        <v>0</v>
      </c>
      <c r="J510" s="7">
        <f t="shared" si="85"/>
        <v>0</v>
      </c>
      <c r="K510" s="1">
        <f t="shared" si="86"/>
        <v>0</v>
      </c>
      <c r="L510" s="2">
        <f t="shared" si="87"/>
        <v>0</v>
      </c>
    </row>
    <row r="511" spans="1:12" x14ac:dyDescent="0.25">
      <c r="A511" s="2">
        <f t="shared" si="82"/>
        <v>510</v>
      </c>
      <c r="B511" s="3">
        <f t="shared" si="77"/>
        <v>61423</v>
      </c>
      <c r="C511" s="4" cm="1">
        <f t="array" ref="C511">IF(A511&lt;=MesesFijo, TIN_Fijo, _xlfn.XLOOKUP(B511, IdxFecha, IdxValor, TIN_Fijo) + Diferencial)</f>
        <v>2.9500000000000002E-2</v>
      </c>
      <c r="D511" s="4">
        <f t="shared" si="78"/>
        <v>2.4583333333333336E-3</v>
      </c>
      <c r="E511" s="6" t="b">
        <f t="shared" si="83"/>
        <v>0</v>
      </c>
      <c r="F511" s="1">
        <f t="shared" si="84"/>
        <v>0</v>
      </c>
      <c r="G511" s="1">
        <f t="shared" si="79"/>
        <v>0</v>
      </c>
      <c r="H511" s="1">
        <f t="shared" si="80"/>
        <v>0</v>
      </c>
      <c r="I511" s="1">
        <f t="shared" si="81"/>
        <v>0</v>
      </c>
      <c r="J511" s="7">
        <f t="shared" si="85"/>
        <v>0</v>
      </c>
      <c r="K511" s="1">
        <f t="shared" si="86"/>
        <v>0</v>
      </c>
      <c r="L511" s="2">
        <f t="shared" si="87"/>
        <v>0</v>
      </c>
    </row>
    <row r="512" spans="1:12" x14ac:dyDescent="0.25">
      <c r="A512" s="2">
        <f t="shared" si="82"/>
        <v>511</v>
      </c>
      <c r="B512" s="3">
        <f t="shared" si="77"/>
        <v>61454</v>
      </c>
      <c r="C512" s="4" cm="1">
        <f t="array" ref="C512">IF(A512&lt;=MesesFijo, TIN_Fijo, _xlfn.XLOOKUP(B512, IdxFecha, IdxValor, TIN_Fijo) + Diferencial)</f>
        <v>2.9500000000000002E-2</v>
      </c>
      <c r="D512" s="4">
        <f t="shared" si="78"/>
        <v>2.4583333333333336E-3</v>
      </c>
      <c r="E512" s="6" t="b">
        <f t="shared" si="83"/>
        <v>0</v>
      </c>
      <c r="F512" s="1">
        <f t="shared" si="84"/>
        <v>0</v>
      </c>
      <c r="G512" s="1">
        <f t="shared" si="79"/>
        <v>0</v>
      </c>
      <c r="H512" s="1">
        <f t="shared" si="80"/>
        <v>0</v>
      </c>
      <c r="I512" s="1">
        <f t="shared" si="81"/>
        <v>0</v>
      </c>
      <c r="J512" s="7">
        <f t="shared" si="85"/>
        <v>0</v>
      </c>
      <c r="K512" s="1">
        <f t="shared" si="86"/>
        <v>0</v>
      </c>
      <c r="L512" s="2">
        <f t="shared" si="87"/>
        <v>0</v>
      </c>
    </row>
    <row r="513" spans="1:12" x14ac:dyDescent="0.25">
      <c r="A513" s="2">
        <f t="shared" si="82"/>
        <v>512</v>
      </c>
      <c r="B513" s="3">
        <f t="shared" si="77"/>
        <v>61484</v>
      </c>
      <c r="C513" s="4" cm="1">
        <f t="array" ref="C513">IF(A513&lt;=MesesFijo, TIN_Fijo, _xlfn.XLOOKUP(B513, IdxFecha, IdxValor, TIN_Fijo) + Diferencial)</f>
        <v>2.9500000000000002E-2</v>
      </c>
      <c r="D513" s="4">
        <f t="shared" si="78"/>
        <v>2.4583333333333336E-3</v>
      </c>
      <c r="E513" s="6" t="b">
        <f t="shared" si="83"/>
        <v>0</v>
      </c>
      <c r="F513" s="1">
        <f t="shared" si="84"/>
        <v>0</v>
      </c>
      <c r="G513" s="1">
        <f t="shared" si="79"/>
        <v>0</v>
      </c>
      <c r="H513" s="1">
        <f t="shared" si="80"/>
        <v>0</v>
      </c>
      <c r="I513" s="1">
        <f t="shared" si="81"/>
        <v>0</v>
      </c>
      <c r="J513" s="7">
        <f t="shared" si="85"/>
        <v>0</v>
      </c>
      <c r="K513" s="1">
        <f t="shared" si="86"/>
        <v>0</v>
      </c>
      <c r="L513" s="2">
        <f t="shared" si="87"/>
        <v>0</v>
      </c>
    </row>
    <row r="514" spans="1:12" x14ac:dyDescent="0.25">
      <c r="A514" s="2">
        <f t="shared" si="82"/>
        <v>513</v>
      </c>
      <c r="B514" s="3">
        <f t="shared" ref="B514:B577" si="88">EDATE(Firma, A514-1)</f>
        <v>61515</v>
      </c>
      <c r="C514" s="4" cm="1">
        <f t="array" ref="C514">IF(A514&lt;=MesesFijo, TIN_Fijo, _xlfn.XLOOKUP(B514, IdxFecha, IdxValor, TIN_Fijo) + Diferencial)</f>
        <v>2.9500000000000002E-2</v>
      </c>
      <c r="D514" s="4">
        <f t="shared" ref="D514:D577" si="89">C514/12</f>
        <v>2.4583333333333336E-3</v>
      </c>
      <c r="E514" s="6" t="b">
        <f t="shared" si="83"/>
        <v>0</v>
      </c>
      <c r="F514" s="1">
        <f t="shared" si="84"/>
        <v>0</v>
      </c>
      <c r="G514" s="1">
        <f t="shared" ref="G514:G577" si="90">IF(J514&lt;=0,0,J514*D514)</f>
        <v>0</v>
      </c>
      <c r="H514" s="1">
        <f t="shared" ref="H514:H577" si="91">IF(J514&lt;=0,0,F514-G514)</f>
        <v>0</v>
      </c>
      <c r="I514" s="1">
        <f t="shared" ref="I514:I577" si="92">IF(J514&lt;=0,0,IFERROR(SUMIFS(ExtrasImp, ExtrasFecha, B514), 0))</f>
        <v>0</v>
      </c>
      <c r="J514" s="7">
        <f t="shared" si="85"/>
        <v>0</v>
      </c>
      <c r="K514" s="1">
        <f t="shared" si="86"/>
        <v>0</v>
      </c>
      <c r="L514" s="2">
        <f t="shared" si="87"/>
        <v>0</v>
      </c>
    </row>
    <row r="515" spans="1:12" x14ac:dyDescent="0.25">
      <c r="A515" s="2">
        <f t="shared" ref="A515:A578" si="93">A514+1</f>
        <v>514</v>
      </c>
      <c r="B515" s="3">
        <f t="shared" si="88"/>
        <v>61545</v>
      </c>
      <c r="C515" s="4" cm="1">
        <f t="array" ref="C515">IF(A515&lt;=MesesFijo, TIN_Fijo, _xlfn.XLOOKUP(B515, IdxFecha, IdxValor, TIN_Fijo) + Diferencial)</f>
        <v>2.9500000000000002E-2</v>
      </c>
      <c r="D515" s="4">
        <f t="shared" si="89"/>
        <v>2.4583333333333336E-3</v>
      </c>
      <c r="E515" s="6" t="b">
        <f t="shared" ref="E515:E578" si="94">IF(A515=1,TRUE, IF(A515=MesesFijo+1, TRUE, IF(A515&gt;MesesFijo, MOD(A515-MesesFijo-1, RevMeses)=0, FALSE)))</f>
        <v>0</v>
      </c>
      <c r="F515" s="1">
        <f t="shared" ref="F515:F578" si="95">IF(J515&lt;=0,0,IF(E515, -PMT(D515, L515, J515), F514))</f>
        <v>0</v>
      </c>
      <c r="G515" s="1">
        <f t="shared" si="90"/>
        <v>0</v>
      </c>
      <c r="H515" s="1">
        <f t="shared" si="91"/>
        <v>0</v>
      </c>
      <c r="I515" s="1">
        <f t="shared" si="92"/>
        <v>0</v>
      </c>
      <c r="J515" s="7">
        <f t="shared" ref="J515:J578" si="96">K514</f>
        <v>0</v>
      </c>
      <c r="K515" s="1">
        <f t="shared" ref="K515:K578" si="97">MAX(0, J515-H515-I515)</f>
        <v>0</v>
      </c>
      <c r="L515" s="2">
        <f t="shared" ref="L515:L578" si="98">IF(J515&lt;=0,0,IF(A515=1, PlazoMeses, IF(E515, IF(ModoAnt="Reducir plazo", ROUNDUP(NPER(D515, -F514, J515), 0), PlazoMeses-A515+1), L514)))</f>
        <v>0</v>
      </c>
    </row>
    <row r="516" spans="1:12" x14ac:dyDescent="0.25">
      <c r="A516" s="2">
        <f t="shared" si="93"/>
        <v>515</v>
      </c>
      <c r="B516" s="3">
        <f t="shared" si="88"/>
        <v>61576</v>
      </c>
      <c r="C516" s="4" cm="1">
        <f t="array" ref="C516">IF(A516&lt;=MesesFijo, TIN_Fijo, _xlfn.XLOOKUP(B516, IdxFecha, IdxValor, TIN_Fijo) + Diferencial)</f>
        <v>2.9500000000000002E-2</v>
      </c>
      <c r="D516" s="4">
        <f t="shared" si="89"/>
        <v>2.4583333333333336E-3</v>
      </c>
      <c r="E516" s="6" t="b">
        <f t="shared" si="94"/>
        <v>0</v>
      </c>
      <c r="F516" s="1">
        <f t="shared" si="95"/>
        <v>0</v>
      </c>
      <c r="G516" s="1">
        <f t="shared" si="90"/>
        <v>0</v>
      </c>
      <c r="H516" s="1">
        <f t="shared" si="91"/>
        <v>0</v>
      </c>
      <c r="I516" s="1">
        <f t="shared" si="92"/>
        <v>0</v>
      </c>
      <c r="J516" s="7">
        <f t="shared" si="96"/>
        <v>0</v>
      </c>
      <c r="K516" s="1">
        <f t="shared" si="97"/>
        <v>0</v>
      </c>
      <c r="L516" s="2">
        <f t="shared" si="98"/>
        <v>0</v>
      </c>
    </row>
    <row r="517" spans="1:12" x14ac:dyDescent="0.25">
      <c r="A517" s="2">
        <f t="shared" si="93"/>
        <v>516</v>
      </c>
      <c r="B517" s="3">
        <f t="shared" si="88"/>
        <v>61607</v>
      </c>
      <c r="C517" s="4" cm="1">
        <f t="array" ref="C517">IF(A517&lt;=MesesFijo, TIN_Fijo, _xlfn.XLOOKUP(B517, IdxFecha, IdxValor, TIN_Fijo) + Diferencial)</f>
        <v>2.9500000000000002E-2</v>
      </c>
      <c r="D517" s="4">
        <f t="shared" si="89"/>
        <v>2.4583333333333336E-3</v>
      </c>
      <c r="E517" s="6" t="b">
        <f t="shared" si="94"/>
        <v>0</v>
      </c>
      <c r="F517" s="1">
        <f t="shared" si="95"/>
        <v>0</v>
      </c>
      <c r="G517" s="1">
        <f t="shared" si="90"/>
        <v>0</v>
      </c>
      <c r="H517" s="1">
        <f t="shared" si="91"/>
        <v>0</v>
      </c>
      <c r="I517" s="1">
        <f t="shared" si="92"/>
        <v>0</v>
      </c>
      <c r="J517" s="7">
        <f t="shared" si="96"/>
        <v>0</v>
      </c>
      <c r="K517" s="1">
        <f t="shared" si="97"/>
        <v>0</v>
      </c>
      <c r="L517" s="2">
        <f t="shared" si="98"/>
        <v>0</v>
      </c>
    </row>
    <row r="518" spans="1:12" x14ac:dyDescent="0.25">
      <c r="A518" s="2">
        <f t="shared" si="93"/>
        <v>517</v>
      </c>
      <c r="B518" s="3">
        <f t="shared" si="88"/>
        <v>61637</v>
      </c>
      <c r="C518" s="4" cm="1">
        <f t="array" ref="C518">IF(A518&lt;=MesesFijo, TIN_Fijo, _xlfn.XLOOKUP(B518, IdxFecha, IdxValor, TIN_Fijo) + Diferencial)</f>
        <v>2.9500000000000002E-2</v>
      </c>
      <c r="D518" s="4">
        <f t="shared" si="89"/>
        <v>2.4583333333333336E-3</v>
      </c>
      <c r="E518" s="6" t="b">
        <f t="shared" si="94"/>
        <v>1</v>
      </c>
      <c r="F518" s="1">
        <f t="shared" si="95"/>
        <v>0</v>
      </c>
      <c r="G518" s="1">
        <f t="shared" si="90"/>
        <v>0</v>
      </c>
      <c r="H518" s="1">
        <f t="shared" si="91"/>
        <v>0</v>
      </c>
      <c r="I518" s="1">
        <f t="shared" si="92"/>
        <v>0</v>
      </c>
      <c r="J518" s="7">
        <f t="shared" si="96"/>
        <v>0</v>
      </c>
      <c r="K518" s="1">
        <f t="shared" si="97"/>
        <v>0</v>
      </c>
      <c r="L518" s="2">
        <f t="shared" si="98"/>
        <v>0</v>
      </c>
    </row>
    <row r="519" spans="1:12" x14ac:dyDescent="0.25">
      <c r="A519" s="2">
        <f t="shared" si="93"/>
        <v>518</v>
      </c>
      <c r="B519" s="3">
        <f t="shared" si="88"/>
        <v>61668</v>
      </c>
      <c r="C519" s="4" cm="1">
        <f t="array" ref="C519">IF(A519&lt;=MesesFijo, TIN_Fijo, _xlfn.XLOOKUP(B519, IdxFecha, IdxValor, TIN_Fijo) + Diferencial)</f>
        <v>2.9500000000000002E-2</v>
      </c>
      <c r="D519" s="4">
        <f t="shared" si="89"/>
        <v>2.4583333333333336E-3</v>
      </c>
      <c r="E519" s="6" t="b">
        <f t="shared" si="94"/>
        <v>0</v>
      </c>
      <c r="F519" s="1">
        <f t="shared" si="95"/>
        <v>0</v>
      </c>
      <c r="G519" s="1">
        <f t="shared" si="90"/>
        <v>0</v>
      </c>
      <c r="H519" s="1">
        <f t="shared" si="91"/>
        <v>0</v>
      </c>
      <c r="I519" s="1">
        <f t="shared" si="92"/>
        <v>0</v>
      </c>
      <c r="J519" s="7">
        <f t="shared" si="96"/>
        <v>0</v>
      </c>
      <c r="K519" s="1">
        <f t="shared" si="97"/>
        <v>0</v>
      </c>
      <c r="L519" s="2">
        <f t="shared" si="98"/>
        <v>0</v>
      </c>
    </row>
    <row r="520" spans="1:12" x14ac:dyDescent="0.25">
      <c r="A520" s="2">
        <f t="shared" si="93"/>
        <v>519</v>
      </c>
      <c r="B520" s="3">
        <f t="shared" si="88"/>
        <v>61698</v>
      </c>
      <c r="C520" s="4" cm="1">
        <f t="array" ref="C520">IF(A520&lt;=MesesFijo, TIN_Fijo, _xlfn.XLOOKUP(B520, IdxFecha, IdxValor, TIN_Fijo) + Diferencial)</f>
        <v>2.9500000000000002E-2</v>
      </c>
      <c r="D520" s="4">
        <f t="shared" si="89"/>
        <v>2.4583333333333336E-3</v>
      </c>
      <c r="E520" s="6" t="b">
        <f t="shared" si="94"/>
        <v>0</v>
      </c>
      <c r="F520" s="1">
        <f t="shared" si="95"/>
        <v>0</v>
      </c>
      <c r="G520" s="1">
        <f t="shared" si="90"/>
        <v>0</v>
      </c>
      <c r="H520" s="1">
        <f t="shared" si="91"/>
        <v>0</v>
      </c>
      <c r="I520" s="1">
        <f t="shared" si="92"/>
        <v>0</v>
      </c>
      <c r="J520" s="7">
        <f t="shared" si="96"/>
        <v>0</v>
      </c>
      <c r="K520" s="1">
        <f t="shared" si="97"/>
        <v>0</v>
      </c>
      <c r="L520" s="2">
        <f t="shared" si="98"/>
        <v>0</v>
      </c>
    </row>
    <row r="521" spans="1:12" x14ac:dyDescent="0.25">
      <c r="A521" s="2">
        <f t="shared" si="93"/>
        <v>520</v>
      </c>
      <c r="B521" s="3">
        <f t="shared" si="88"/>
        <v>61729</v>
      </c>
      <c r="C521" s="4" cm="1">
        <f t="array" ref="C521">IF(A521&lt;=MesesFijo, TIN_Fijo, _xlfn.XLOOKUP(B521, IdxFecha, IdxValor, TIN_Fijo) + Diferencial)</f>
        <v>2.9500000000000002E-2</v>
      </c>
      <c r="D521" s="4">
        <f t="shared" si="89"/>
        <v>2.4583333333333336E-3</v>
      </c>
      <c r="E521" s="6" t="b">
        <f t="shared" si="94"/>
        <v>0</v>
      </c>
      <c r="F521" s="1">
        <f t="shared" si="95"/>
        <v>0</v>
      </c>
      <c r="G521" s="1">
        <f t="shared" si="90"/>
        <v>0</v>
      </c>
      <c r="H521" s="1">
        <f t="shared" si="91"/>
        <v>0</v>
      </c>
      <c r="I521" s="1">
        <f t="shared" si="92"/>
        <v>0</v>
      </c>
      <c r="J521" s="7">
        <f t="shared" si="96"/>
        <v>0</v>
      </c>
      <c r="K521" s="1">
        <f t="shared" si="97"/>
        <v>0</v>
      </c>
      <c r="L521" s="2">
        <f t="shared" si="98"/>
        <v>0</v>
      </c>
    </row>
    <row r="522" spans="1:12" x14ac:dyDescent="0.25">
      <c r="A522" s="2">
        <f t="shared" si="93"/>
        <v>521</v>
      </c>
      <c r="B522" s="3">
        <f t="shared" si="88"/>
        <v>61760</v>
      </c>
      <c r="C522" s="4" cm="1">
        <f t="array" ref="C522">IF(A522&lt;=MesesFijo, TIN_Fijo, _xlfn.XLOOKUP(B522, IdxFecha, IdxValor, TIN_Fijo) + Diferencial)</f>
        <v>2.9500000000000002E-2</v>
      </c>
      <c r="D522" s="4">
        <f t="shared" si="89"/>
        <v>2.4583333333333336E-3</v>
      </c>
      <c r="E522" s="6" t="b">
        <f t="shared" si="94"/>
        <v>0</v>
      </c>
      <c r="F522" s="1">
        <f t="shared" si="95"/>
        <v>0</v>
      </c>
      <c r="G522" s="1">
        <f t="shared" si="90"/>
        <v>0</v>
      </c>
      <c r="H522" s="1">
        <f t="shared" si="91"/>
        <v>0</v>
      </c>
      <c r="I522" s="1">
        <f t="shared" si="92"/>
        <v>0</v>
      </c>
      <c r="J522" s="7">
        <f t="shared" si="96"/>
        <v>0</v>
      </c>
      <c r="K522" s="1">
        <f t="shared" si="97"/>
        <v>0</v>
      </c>
      <c r="L522" s="2">
        <f t="shared" si="98"/>
        <v>0</v>
      </c>
    </row>
    <row r="523" spans="1:12" x14ac:dyDescent="0.25">
      <c r="A523" s="2">
        <f t="shared" si="93"/>
        <v>522</v>
      </c>
      <c r="B523" s="3">
        <f t="shared" si="88"/>
        <v>61788</v>
      </c>
      <c r="C523" s="4" cm="1">
        <f t="array" ref="C523">IF(A523&lt;=MesesFijo, TIN_Fijo, _xlfn.XLOOKUP(B523, IdxFecha, IdxValor, TIN_Fijo) + Diferencial)</f>
        <v>2.9500000000000002E-2</v>
      </c>
      <c r="D523" s="4">
        <f t="shared" si="89"/>
        <v>2.4583333333333336E-3</v>
      </c>
      <c r="E523" s="6" t="b">
        <f t="shared" si="94"/>
        <v>0</v>
      </c>
      <c r="F523" s="1">
        <f t="shared" si="95"/>
        <v>0</v>
      </c>
      <c r="G523" s="1">
        <f t="shared" si="90"/>
        <v>0</v>
      </c>
      <c r="H523" s="1">
        <f t="shared" si="91"/>
        <v>0</v>
      </c>
      <c r="I523" s="1">
        <f t="shared" si="92"/>
        <v>0</v>
      </c>
      <c r="J523" s="7">
        <f t="shared" si="96"/>
        <v>0</v>
      </c>
      <c r="K523" s="1">
        <f t="shared" si="97"/>
        <v>0</v>
      </c>
      <c r="L523" s="2">
        <f t="shared" si="98"/>
        <v>0</v>
      </c>
    </row>
    <row r="524" spans="1:12" x14ac:dyDescent="0.25">
      <c r="A524" s="2">
        <f t="shared" si="93"/>
        <v>523</v>
      </c>
      <c r="B524" s="3">
        <f t="shared" si="88"/>
        <v>61819</v>
      </c>
      <c r="C524" s="4" cm="1">
        <f t="array" ref="C524">IF(A524&lt;=MesesFijo, TIN_Fijo, _xlfn.XLOOKUP(B524, IdxFecha, IdxValor, TIN_Fijo) + Diferencial)</f>
        <v>2.9500000000000002E-2</v>
      </c>
      <c r="D524" s="4">
        <f t="shared" si="89"/>
        <v>2.4583333333333336E-3</v>
      </c>
      <c r="E524" s="6" t="b">
        <f t="shared" si="94"/>
        <v>0</v>
      </c>
      <c r="F524" s="1">
        <f t="shared" si="95"/>
        <v>0</v>
      </c>
      <c r="G524" s="1">
        <f t="shared" si="90"/>
        <v>0</v>
      </c>
      <c r="H524" s="1">
        <f t="shared" si="91"/>
        <v>0</v>
      </c>
      <c r="I524" s="1">
        <f t="shared" si="92"/>
        <v>0</v>
      </c>
      <c r="J524" s="7">
        <f t="shared" si="96"/>
        <v>0</v>
      </c>
      <c r="K524" s="1">
        <f t="shared" si="97"/>
        <v>0</v>
      </c>
      <c r="L524" s="2">
        <f t="shared" si="98"/>
        <v>0</v>
      </c>
    </row>
    <row r="525" spans="1:12" x14ac:dyDescent="0.25">
      <c r="A525" s="2">
        <f t="shared" si="93"/>
        <v>524</v>
      </c>
      <c r="B525" s="3">
        <f t="shared" si="88"/>
        <v>61849</v>
      </c>
      <c r="C525" s="4" cm="1">
        <f t="array" ref="C525">IF(A525&lt;=MesesFijo, TIN_Fijo, _xlfn.XLOOKUP(B525, IdxFecha, IdxValor, TIN_Fijo) + Diferencial)</f>
        <v>2.9500000000000002E-2</v>
      </c>
      <c r="D525" s="4">
        <f t="shared" si="89"/>
        <v>2.4583333333333336E-3</v>
      </c>
      <c r="E525" s="6" t="b">
        <f t="shared" si="94"/>
        <v>0</v>
      </c>
      <c r="F525" s="1">
        <f t="shared" si="95"/>
        <v>0</v>
      </c>
      <c r="G525" s="1">
        <f t="shared" si="90"/>
        <v>0</v>
      </c>
      <c r="H525" s="1">
        <f t="shared" si="91"/>
        <v>0</v>
      </c>
      <c r="I525" s="1">
        <f t="shared" si="92"/>
        <v>0</v>
      </c>
      <c r="J525" s="7">
        <f t="shared" si="96"/>
        <v>0</v>
      </c>
      <c r="K525" s="1">
        <f t="shared" si="97"/>
        <v>0</v>
      </c>
      <c r="L525" s="2">
        <f t="shared" si="98"/>
        <v>0</v>
      </c>
    </row>
    <row r="526" spans="1:12" x14ac:dyDescent="0.25">
      <c r="A526" s="2">
        <f t="shared" si="93"/>
        <v>525</v>
      </c>
      <c r="B526" s="3">
        <f t="shared" si="88"/>
        <v>61880</v>
      </c>
      <c r="C526" s="4" cm="1">
        <f t="array" ref="C526">IF(A526&lt;=MesesFijo, TIN_Fijo, _xlfn.XLOOKUP(B526, IdxFecha, IdxValor, TIN_Fijo) + Diferencial)</f>
        <v>2.9500000000000002E-2</v>
      </c>
      <c r="D526" s="4">
        <f t="shared" si="89"/>
        <v>2.4583333333333336E-3</v>
      </c>
      <c r="E526" s="6" t="b">
        <f t="shared" si="94"/>
        <v>0</v>
      </c>
      <c r="F526" s="1">
        <f t="shared" si="95"/>
        <v>0</v>
      </c>
      <c r="G526" s="1">
        <f t="shared" si="90"/>
        <v>0</v>
      </c>
      <c r="H526" s="1">
        <f t="shared" si="91"/>
        <v>0</v>
      </c>
      <c r="I526" s="1">
        <f t="shared" si="92"/>
        <v>0</v>
      </c>
      <c r="J526" s="7">
        <f t="shared" si="96"/>
        <v>0</v>
      </c>
      <c r="K526" s="1">
        <f t="shared" si="97"/>
        <v>0</v>
      </c>
      <c r="L526" s="2">
        <f t="shared" si="98"/>
        <v>0</v>
      </c>
    </row>
    <row r="527" spans="1:12" x14ac:dyDescent="0.25">
      <c r="A527" s="2">
        <f t="shared" si="93"/>
        <v>526</v>
      </c>
      <c r="B527" s="3">
        <f t="shared" si="88"/>
        <v>61910</v>
      </c>
      <c r="C527" s="4" cm="1">
        <f t="array" ref="C527">IF(A527&lt;=MesesFijo, TIN_Fijo, _xlfn.XLOOKUP(B527, IdxFecha, IdxValor, TIN_Fijo) + Diferencial)</f>
        <v>2.9500000000000002E-2</v>
      </c>
      <c r="D527" s="4">
        <f t="shared" si="89"/>
        <v>2.4583333333333336E-3</v>
      </c>
      <c r="E527" s="6" t="b">
        <f t="shared" si="94"/>
        <v>0</v>
      </c>
      <c r="F527" s="1">
        <f t="shared" si="95"/>
        <v>0</v>
      </c>
      <c r="G527" s="1">
        <f t="shared" si="90"/>
        <v>0</v>
      </c>
      <c r="H527" s="1">
        <f t="shared" si="91"/>
        <v>0</v>
      </c>
      <c r="I527" s="1">
        <f t="shared" si="92"/>
        <v>0</v>
      </c>
      <c r="J527" s="7">
        <f t="shared" si="96"/>
        <v>0</v>
      </c>
      <c r="K527" s="1">
        <f t="shared" si="97"/>
        <v>0</v>
      </c>
      <c r="L527" s="2">
        <f t="shared" si="98"/>
        <v>0</v>
      </c>
    </row>
    <row r="528" spans="1:12" x14ac:dyDescent="0.25">
      <c r="A528" s="2">
        <f t="shared" si="93"/>
        <v>527</v>
      </c>
      <c r="B528" s="3">
        <f t="shared" si="88"/>
        <v>61941</v>
      </c>
      <c r="C528" s="4" cm="1">
        <f t="array" ref="C528">IF(A528&lt;=MesesFijo, TIN_Fijo, _xlfn.XLOOKUP(B528, IdxFecha, IdxValor, TIN_Fijo) + Diferencial)</f>
        <v>2.9500000000000002E-2</v>
      </c>
      <c r="D528" s="4">
        <f t="shared" si="89"/>
        <v>2.4583333333333336E-3</v>
      </c>
      <c r="E528" s="6" t="b">
        <f t="shared" si="94"/>
        <v>0</v>
      </c>
      <c r="F528" s="1">
        <f t="shared" si="95"/>
        <v>0</v>
      </c>
      <c r="G528" s="1">
        <f t="shared" si="90"/>
        <v>0</v>
      </c>
      <c r="H528" s="1">
        <f t="shared" si="91"/>
        <v>0</v>
      </c>
      <c r="I528" s="1">
        <f t="shared" si="92"/>
        <v>0</v>
      </c>
      <c r="J528" s="7">
        <f t="shared" si="96"/>
        <v>0</v>
      </c>
      <c r="K528" s="1">
        <f t="shared" si="97"/>
        <v>0</v>
      </c>
      <c r="L528" s="2">
        <f t="shared" si="98"/>
        <v>0</v>
      </c>
    </row>
    <row r="529" spans="1:12" x14ac:dyDescent="0.25">
      <c r="A529" s="2">
        <f t="shared" si="93"/>
        <v>528</v>
      </c>
      <c r="B529" s="3">
        <f t="shared" si="88"/>
        <v>61972</v>
      </c>
      <c r="C529" s="4" cm="1">
        <f t="array" ref="C529">IF(A529&lt;=MesesFijo, TIN_Fijo, _xlfn.XLOOKUP(B529, IdxFecha, IdxValor, TIN_Fijo) + Diferencial)</f>
        <v>2.9500000000000002E-2</v>
      </c>
      <c r="D529" s="4">
        <f t="shared" si="89"/>
        <v>2.4583333333333336E-3</v>
      </c>
      <c r="E529" s="6" t="b">
        <f t="shared" si="94"/>
        <v>0</v>
      </c>
      <c r="F529" s="1">
        <f t="shared" si="95"/>
        <v>0</v>
      </c>
      <c r="G529" s="1">
        <f t="shared" si="90"/>
        <v>0</v>
      </c>
      <c r="H529" s="1">
        <f t="shared" si="91"/>
        <v>0</v>
      </c>
      <c r="I529" s="1">
        <f t="shared" si="92"/>
        <v>0</v>
      </c>
      <c r="J529" s="7">
        <f t="shared" si="96"/>
        <v>0</v>
      </c>
      <c r="K529" s="1">
        <f t="shared" si="97"/>
        <v>0</v>
      </c>
      <c r="L529" s="2">
        <f t="shared" si="98"/>
        <v>0</v>
      </c>
    </row>
    <row r="530" spans="1:12" x14ac:dyDescent="0.25">
      <c r="A530" s="2">
        <f t="shared" si="93"/>
        <v>529</v>
      </c>
      <c r="B530" s="3">
        <f t="shared" si="88"/>
        <v>62002</v>
      </c>
      <c r="C530" s="4" cm="1">
        <f t="array" ref="C530">IF(A530&lt;=MesesFijo, TIN_Fijo, _xlfn.XLOOKUP(B530, IdxFecha, IdxValor, TIN_Fijo) + Diferencial)</f>
        <v>2.9500000000000002E-2</v>
      </c>
      <c r="D530" s="4">
        <f t="shared" si="89"/>
        <v>2.4583333333333336E-3</v>
      </c>
      <c r="E530" s="6" t="b">
        <f t="shared" si="94"/>
        <v>1</v>
      </c>
      <c r="F530" s="1">
        <f t="shared" si="95"/>
        <v>0</v>
      </c>
      <c r="G530" s="1">
        <f t="shared" si="90"/>
        <v>0</v>
      </c>
      <c r="H530" s="1">
        <f t="shared" si="91"/>
        <v>0</v>
      </c>
      <c r="I530" s="1">
        <f t="shared" si="92"/>
        <v>0</v>
      </c>
      <c r="J530" s="7">
        <f t="shared" si="96"/>
        <v>0</v>
      </c>
      <c r="K530" s="1">
        <f t="shared" si="97"/>
        <v>0</v>
      </c>
      <c r="L530" s="2">
        <f t="shared" si="98"/>
        <v>0</v>
      </c>
    </row>
    <row r="531" spans="1:12" x14ac:dyDescent="0.25">
      <c r="A531" s="2">
        <f t="shared" si="93"/>
        <v>530</v>
      </c>
      <c r="B531" s="3">
        <f t="shared" si="88"/>
        <v>62033</v>
      </c>
      <c r="C531" s="4" cm="1">
        <f t="array" ref="C531">IF(A531&lt;=MesesFijo, TIN_Fijo, _xlfn.XLOOKUP(B531, IdxFecha, IdxValor, TIN_Fijo) + Diferencial)</f>
        <v>2.9500000000000002E-2</v>
      </c>
      <c r="D531" s="4">
        <f t="shared" si="89"/>
        <v>2.4583333333333336E-3</v>
      </c>
      <c r="E531" s="6" t="b">
        <f t="shared" si="94"/>
        <v>0</v>
      </c>
      <c r="F531" s="1">
        <f t="shared" si="95"/>
        <v>0</v>
      </c>
      <c r="G531" s="1">
        <f t="shared" si="90"/>
        <v>0</v>
      </c>
      <c r="H531" s="1">
        <f t="shared" si="91"/>
        <v>0</v>
      </c>
      <c r="I531" s="1">
        <f t="shared" si="92"/>
        <v>0</v>
      </c>
      <c r="J531" s="7">
        <f t="shared" si="96"/>
        <v>0</v>
      </c>
      <c r="K531" s="1">
        <f t="shared" si="97"/>
        <v>0</v>
      </c>
      <c r="L531" s="2">
        <f t="shared" si="98"/>
        <v>0</v>
      </c>
    </row>
    <row r="532" spans="1:12" x14ac:dyDescent="0.25">
      <c r="A532" s="2">
        <f t="shared" si="93"/>
        <v>531</v>
      </c>
      <c r="B532" s="3">
        <f t="shared" si="88"/>
        <v>62063</v>
      </c>
      <c r="C532" s="4" cm="1">
        <f t="array" ref="C532">IF(A532&lt;=MesesFijo, TIN_Fijo, _xlfn.XLOOKUP(B532, IdxFecha, IdxValor, TIN_Fijo) + Diferencial)</f>
        <v>2.9500000000000002E-2</v>
      </c>
      <c r="D532" s="4">
        <f t="shared" si="89"/>
        <v>2.4583333333333336E-3</v>
      </c>
      <c r="E532" s="6" t="b">
        <f t="shared" si="94"/>
        <v>0</v>
      </c>
      <c r="F532" s="1">
        <f t="shared" si="95"/>
        <v>0</v>
      </c>
      <c r="G532" s="1">
        <f t="shared" si="90"/>
        <v>0</v>
      </c>
      <c r="H532" s="1">
        <f t="shared" si="91"/>
        <v>0</v>
      </c>
      <c r="I532" s="1">
        <f t="shared" si="92"/>
        <v>0</v>
      </c>
      <c r="J532" s="7">
        <f t="shared" si="96"/>
        <v>0</v>
      </c>
      <c r="K532" s="1">
        <f t="shared" si="97"/>
        <v>0</v>
      </c>
      <c r="L532" s="2">
        <f t="shared" si="98"/>
        <v>0</v>
      </c>
    </row>
    <row r="533" spans="1:12" x14ac:dyDescent="0.25">
      <c r="A533" s="2">
        <f t="shared" si="93"/>
        <v>532</v>
      </c>
      <c r="B533" s="3">
        <f t="shared" si="88"/>
        <v>62094</v>
      </c>
      <c r="C533" s="4" cm="1">
        <f t="array" ref="C533">IF(A533&lt;=MesesFijo, TIN_Fijo, _xlfn.XLOOKUP(B533, IdxFecha, IdxValor, TIN_Fijo) + Diferencial)</f>
        <v>2.9500000000000002E-2</v>
      </c>
      <c r="D533" s="4">
        <f t="shared" si="89"/>
        <v>2.4583333333333336E-3</v>
      </c>
      <c r="E533" s="6" t="b">
        <f t="shared" si="94"/>
        <v>0</v>
      </c>
      <c r="F533" s="1">
        <f t="shared" si="95"/>
        <v>0</v>
      </c>
      <c r="G533" s="1">
        <f t="shared" si="90"/>
        <v>0</v>
      </c>
      <c r="H533" s="1">
        <f t="shared" si="91"/>
        <v>0</v>
      </c>
      <c r="I533" s="1">
        <f t="shared" si="92"/>
        <v>0</v>
      </c>
      <c r="J533" s="7">
        <f t="shared" si="96"/>
        <v>0</v>
      </c>
      <c r="K533" s="1">
        <f t="shared" si="97"/>
        <v>0</v>
      </c>
      <c r="L533" s="2">
        <f t="shared" si="98"/>
        <v>0</v>
      </c>
    </row>
    <row r="534" spans="1:12" x14ac:dyDescent="0.25">
      <c r="A534" s="2">
        <f t="shared" si="93"/>
        <v>533</v>
      </c>
      <c r="B534" s="3">
        <f t="shared" si="88"/>
        <v>62125</v>
      </c>
      <c r="C534" s="4" cm="1">
        <f t="array" ref="C534">IF(A534&lt;=MesesFijo, TIN_Fijo, _xlfn.XLOOKUP(B534, IdxFecha, IdxValor, TIN_Fijo) + Diferencial)</f>
        <v>2.9500000000000002E-2</v>
      </c>
      <c r="D534" s="4">
        <f t="shared" si="89"/>
        <v>2.4583333333333336E-3</v>
      </c>
      <c r="E534" s="6" t="b">
        <f t="shared" si="94"/>
        <v>0</v>
      </c>
      <c r="F534" s="1">
        <f t="shared" si="95"/>
        <v>0</v>
      </c>
      <c r="G534" s="1">
        <f t="shared" si="90"/>
        <v>0</v>
      </c>
      <c r="H534" s="1">
        <f t="shared" si="91"/>
        <v>0</v>
      </c>
      <c r="I534" s="1">
        <f t="shared" si="92"/>
        <v>0</v>
      </c>
      <c r="J534" s="7">
        <f t="shared" si="96"/>
        <v>0</v>
      </c>
      <c r="K534" s="1">
        <f t="shared" si="97"/>
        <v>0</v>
      </c>
      <c r="L534" s="2">
        <f t="shared" si="98"/>
        <v>0</v>
      </c>
    </row>
    <row r="535" spans="1:12" x14ac:dyDescent="0.25">
      <c r="A535" s="2">
        <f t="shared" si="93"/>
        <v>534</v>
      </c>
      <c r="B535" s="3">
        <f t="shared" si="88"/>
        <v>62153</v>
      </c>
      <c r="C535" s="4" cm="1">
        <f t="array" ref="C535">IF(A535&lt;=MesesFijo, TIN_Fijo, _xlfn.XLOOKUP(B535, IdxFecha, IdxValor, TIN_Fijo) + Diferencial)</f>
        <v>2.9500000000000002E-2</v>
      </c>
      <c r="D535" s="4">
        <f t="shared" si="89"/>
        <v>2.4583333333333336E-3</v>
      </c>
      <c r="E535" s="6" t="b">
        <f t="shared" si="94"/>
        <v>0</v>
      </c>
      <c r="F535" s="1">
        <f t="shared" si="95"/>
        <v>0</v>
      </c>
      <c r="G535" s="1">
        <f t="shared" si="90"/>
        <v>0</v>
      </c>
      <c r="H535" s="1">
        <f t="shared" si="91"/>
        <v>0</v>
      </c>
      <c r="I535" s="1">
        <f t="shared" si="92"/>
        <v>0</v>
      </c>
      <c r="J535" s="7">
        <f t="shared" si="96"/>
        <v>0</v>
      </c>
      <c r="K535" s="1">
        <f t="shared" si="97"/>
        <v>0</v>
      </c>
      <c r="L535" s="2">
        <f t="shared" si="98"/>
        <v>0</v>
      </c>
    </row>
    <row r="536" spans="1:12" x14ac:dyDescent="0.25">
      <c r="A536" s="2">
        <f t="shared" si="93"/>
        <v>535</v>
      </c>
      <c r="B536" s="3">
        <f t="shared" si="88"/>
        <v>62184</v>
      </c>
      <c r="C536" s="4" cm="1">
        <f t="array" ref="C536">IF(A536&lt;=MesesFijo, TIN_Fijo, _xlfn.XLOOKUP(B536, IdxFecha, IdxValor, TIN_Fijo) + Diferencial)</f>
        <v>2.9500000000000002E-2</v>
      </c>
      <c r="D536" s="4">
        <f t="shared" si="89"/>
        <v>2.4583333333333336E-3</v>
      </c>
      <c r="E536" s="6" t="b">
        <f t="shared" si="94"/>
        <v>0</v>
      </c>
      <c r="F536" s="1">
        <f t="shared" si="95"/>
        <v>0</v>
      </c>
      <c r="G536" s="1">
        <f t="shared" si="90"/>
        <v>0</v>
      </c>
      <c r="H536" s="1">
        <f t="shared" si="91"/>
        <v>0</v>
      </c>
      <c r="I536" s="1">
        <f t="shared" si="92"/>
        <v>0</v>
      </c>
      <c r="J536" s="7">
        <f t="shared" si="96"/>
        <v>0</v>
      </c>
      <c r="K536" s="1">
        <f t="shared" si="97"/>
        <v>0</v>
      </c>
      <c r="L536" s="2">
        <f t="shared" si="98"/>
        <v>0</v>
      </c>
    </row>
    <row r="537" spans="1:12" x14ac:dyDescent="0.25">
      <c r="A537" s="2">
        <f t="shared" si="93"/>
        <v>536</v>
      </c>
      <c r="B537" s="3">
        <f t="shared" si="88"/>
        <v>62214</v>
      </c>
      <c r="C537" s="4" cm="1">
        <f t="array" ref="C537">IF(A537&lt;=MesesFijo, TIN_Fijo, _xlfn.XLOOKUP(B537, IdxFecha, IdxValor, TIN_Fijo) + Diferencial)</f>
        <v>2.9500000000000002E-2</v>
      </c>
      <c r="D537" s="4">
        <f t="shared" si="89"/>
        <v>2.4583333333333336E-3</v>
      </c>
      <c r="E537" s="6" t="b">
        <f t="shared" si="94"/>
        <v>0</v>
      </c>
      <c r="F537" s="1">
        <f t="shared" si="95"/>
        <v>0</v>
      </c>
      <c r="G537" s="1">
        <f t="shared" si="90"/>
        <v>0</v>
      </c>
      <c r="H537" s="1">
        <f t="shared" si="91"/>
        <v>0</v>
      </c>
      <c r="I537" s="1">
        <f t="shared" si="92"/>
        <v>0</v>
      </c>
      <c r="J537" s="7">
        <f t="shared" si="96"/>
        <v>0</v>
      </c>
      <c r="K537" s="1">
        <f t="shared" si="97"/>
        <v>0</v>
      </c>
      <c r="L537" s="2">
        <f t="shared" si="98"/>
        <v>0</v>
      </c>
    </row>
    <row r="538" spans="1:12" x14ac:dyDescent="0.25">
      <c r="A538" s="2">
        <f t="shared" si="93"/>
        <v>537</v>
      </c>
      <c r="B538" s="3">
        <f t="shared" si="88"/>
        <v>62245</v>
      </c>
      <c r="C538" s="4" cm="1">
        <f t="array" ref="C538">IF(A538&lt;=MesesFijo, TIN_Fijo, _xlfn.XLOOKUP(B538, IdxFecha, IdxValor, TIN_Fijo) + Diferencial)</f>
        <v>2.9500000000000002E-2</v>
      </c>
      <c r="D538" s="4">
        <f t="shared" si="89"/>
        <v>2.4583333333333336E-3</v>
      </c>
      <c r="E538" s="6" t="b">
        <f t="shared" si="94"/>
        <v>0</v>
      </c>
      <c r="F538" s="1">
        <f t="shared" si="95"/>
        <v>0</v>
      </c>
      <c r="G538" s="1">
        <f t="shared" si="90"/>
        <v>0</v>
      </c>
      <c r="H538" s="1">
        <f t="shared" si="91"/>
        <v>0</v>
      </c>
      <c r="I538" s="1">
        <f t="shared" si="92"/>
        <v>0</v>
      </c>
      <c r="J538" s="7">
        <f t="shared" si="96"/>
        <v>0</v>
      </c>
      <c r="K538" s="1">
        <f t="shared" si="97"/>
        <v>0</v>
      </c>
      <c r="L538" s="2">
        <f t="shared" si="98"/>
        <v>0</v>
      </c>
    </row>
    <row r="539" spans="1:12" x14ac:dyDescent="0.25">
      <c r="A539" s="2">
        <f t="shared" si="93"/>
        <v>538</v>
      </c>
      <c r="B539" s="3">
        <f t="shared" si="88"/>
        <v>62275</v>
      </c>
      <c r="C539" s="4" cm="1">
        <f t="array" ref="C539">IF(A539&lt;=MesesFijo, TIN_Fijo, _xlfn.XLOOKUP(B539, IdxFecha, IdxValor, TIN_Fijo) + Diferencial)</f>
        <v>2.9500000000000002E-2</v>
      </c>
      <c r="D539" s="4">
        <f t="shared" si="89"/>
        <v>2.4583333333333336E-3</v>
      </c>
      <c r="E539" s="6" t="b">
        <f t="shared" si="94"/>
        <v>0</v>
      </c>
      <c r="F539" s="1">
        <f t="shared" si="95"/>
        <v>0</v>
      </c>
      <c r="G539" s="1">
        <f t="shared" si="90"/>
        <v>0</v>
      </c>
      <c r="H539" s="1">
        <f t="shared" si="91"/>
        <v>0</v>
      </c>
      <c r="I539" s="1">
        <f t="shared" si="92"/>
        <v>0</v>
      </c>
      <c r="J539" s="7">
        <f t="shared" si="96"/>
        <v>0</v>
      </c>
      <c r="K539" s="1">
        <f t="shared" si="97"/>
        <v>0</v>
      </c>
      <c r="L539" s="2">
        <f t="shared" si="98"/>
        <v>0</v>
      </c>
    </row>
    <row r="540" spans="1:12" x14ac:dyDescent="0.25">
      <c r="A540" s="2">
        <f t="shared" si="93"/>
        <v>539</v>
      </c>
      <c r="B540" s="3">
        <f t="shared" si="88"/>
        <v>62306</v>
      </c>
      <c r="C540" s="4" cm="1">
        <f t="array" ref="C540">IF(A540&lt;=MesesFijo, TIN_Fijo, _xlfn.XLOOKUP(B540, IdxFecha, IdxValor, TIN_Fijo) + Diferencial)</f>
        <v>2.9500000000000002E-2</v>
      </c>
      <c r="D540" s="4">
        <f t="shared" si="89"/>
        <v>2.4583333333333336E-3</v>
      </c>
      <c r="E540" s="6" t="b">
        <f t="shared" si="94"/>
        <v>0</v>
      </c>
      <c r="F540" s="1">
        <f t="shared" si="95"/>
        <v>0</v>
      </c>
      <c r="G540" s="1">
        <f t="shared" si="90"/>
        <v>0</v>
      </c>
      <c r="H540" s="1">
        <f t="shared" si="91"/>
        <v>0</v>
      </c>
      <c r="I540" s="1">
        <f t="shared" si="92"/>
        <v>0</v>
      </c>
      <c r="J540" s="7">
        <f t="shared" si="96"/>
        <v>0</v>
      </c>
      <c r="K540" s="1">
        <f t="shared" si="97"/>
        <v>0</v>
      </c>
      <c r="L540" s="2">
        <f t="shared" si="98"/>
        <v>0</v>
      </c>
    </row>
    <row r="541" spans="1:12" x14ac:dyDescent="0.25">
      <c r="A541" s="2">
        <f t="shared" si="93"/>
        <v>540</v>
      </c>
      <c r="B541" s="3">
        <f t="shared" si="88"/>
        <v>62337</v>
      </c>
      <c r="C541" s="4" cm="1">
        <f t="array" ref="C541">IF(A541&lt;=MesesFijo, TIN_Fijo, _xlfn.XLOOKUP(B541, IdxFecha, IdxValor, TIN_Fijo) + Diferencial)</f>
        <v>2.9500000000000002E-2</v>
      </c>
      <c r="D541" s="4">
        <f t="shared" si="89"/>
        <v>2.4583333333333336E-3</v>
      </c>
      <c r="E541" s="6" t="b">
        <f t="shared" si="94"/>
        <v>0</v>
      </c>
      <c r="F541" s="1">
        <f t="shared" si="95"/>
        <v>0</v>
      </c>
      <c r="G541" s="1">
        <f t="shared" si="90"/>
        <v>0</v>
      </c>
      <c r="H541" s="1">
        <f t="shared" si="91"/>
        <v>0</v>
      </c>
      <c r="I541" s="1">
        <f t="shared" si="92"/>
        <v>0</v>
      </c>
      <c r="J541" s="7">
        <f t="shared" si="96"/>
        <v>0</v>
      </c>
      <c r="K541" s="1">
        <f t="shared" si="97"/>
        <v>0</v>
      </c>
      <c r="L541" s="2">
        <f t="shared" si="98"/>
        <v>0</v>
      </c>
    </row>
    <row r="542" spans="1:12" x14ac:dyDescent="0.25">
      <c r="A542" s="2">
        <f t="shared" si="93"/>
        <v>541</v>
      </c>
      <c r="B542" s="3">
        <f t="shared" si="88"/>
        <v>62367</v>
      </c>
      <c r="C542" s="4" cm="1">
        <f t="array" ref="C542">IF(A542&lt;=MesesFijo, TIN_Fijo, _xlfn.XLOOKUP(B542, IdxFecha, IdxValor, TIN_Fijo) + Diferencial)</f>
        <v>2.9500000000000002E-2</v>
      </c>
      <c r="D542" s="4">
        <f t="shared" si="89"/>
        <v>2.4583333333333336E-3</v>
      </c>
      <c r="E542" s="6" t="b">
        <f t="shared" si="94"/>
        <v>1</v>
      </c>
      <c r="F542" s="1">
        <f t="shared" si="95"/>
        <v>0</v>
      </c>
      <c r="G542" s="1">
        <f t="shared" si="90"/>
        <v>0</v>
      </c>
      <c r="H542" s="1">
        <f t="shared" si="91"/>
        <v>0</v>
      </c>
      <c r="I542" s="1">
        <f t="shared" si="92"/>
        <v>0</v>
      </c>
      <c r="J542" s="7">
        <f t="shared" si="96"/>
        <v>0</v>
      </c>
      <c r="K542" s="1">
        <f t="shared" si="97"/>
        <v>0</v>
      </c>
      <c r="L542" s="2">
        <f t="shared" si="98"/>
        <v>0</v>
      </c>
    </row>
    <row r="543" spans="1:12" x14ac:dyDescent="0.25">
      <c r="A543" s="2">
        <f t="shared" si="93"/>
        <v>542</v>
      </c>
      <c r="B543" s="3">
        <f t="shared" si="88"/>
        <v>62398</v>
      </c>
      <c r="C543" s="4" cm="1">
        <f t="array" ref="C543">IF(A543&lt;=MesesFijo, TIN_Fijo, _xlfn.XLOOKUP(B543, IdxFecha, IdxValor, TIN_Fijo) + Diferencial)</f>
        <v>2.9500000000000002E-2</v>
      </c>
      <c r="D543" s="4">
        <f t="shared" si="89"/>
        <v>2.4583333333333336E-3</v>
      </c>
      <c r="E543" s="6" t="b">
        <f t="shared" si="94"/>
        <v>0</v>
      </c>
      <c r="F543" s="1">
        <f t="shared" si="95"/>
        <v>0</v>
      </c>
      <c r="G543" s="1">
        <f t="shared" si="90"/>
        <v>0</v>
      </c>
      <c r="H543" s="1">
        <f t="shared" si="91"/>
        <v>0</v>
      </c>
      <c r="I543" s="1">
        <f t="shared" si="92"/>
        <v>0</v>
      </c>
      <c r="J543" s="7">
        <f t="shared" si="96"/>
        <v>0</v>
      </c>
      <c r="K543" s="1">
        <f t="shared" si="97"/>
        <v>0</v>
      </c>
      <c r="L543" s="2">
        <f t="shared" si="98"/>
        <v>0</v>
      </c>
    </row>
    <row r="544" spans="1:12" x14ac:dyDescent="0.25">
      <c r="A544" s="2">
        <f t="shared" si="93"/>
        <v>543</v>
      </c>
      <c r="B544" s="3">
        <f t="shared" si="88"/>
        <v>62428</v>
      </c>
      <c r="C544" s="4" cm="1">
        <f t="array" ref="C544">IF(A544&lt;=MesesFijo, TIN_Fijo, _xlfn.XLOOKUP(B544, IdxFecha, IdxValor, TIN_Fijo) + Diferencial)</f>
        <v>2.9500000000000002E-2</v>
      </c>
      <c r="D544" s="4">
        <f t="shared" si="89"/>
        <v>2.4583333333333336E-3</v>
      </c>
      <c r="E544" s="6" t="b">
        <f t="shared" si="94"/>
        <v>0</v>
      </c>
      <c r="F544" s="1">
        <f t="shared" si="95"/>
        <v>0</v>
      </c>
      <c r="G544" s="1">
        <f t="shared" si="90"/>
        <v>0</v>
      </c>
      <c r="H544" s="1">
        <f t="shared" si="91"/>
        <v>0</v>
      </c>
      <c r="I544" s="1">
        <f t="shared" si="92"/>
        <v>0</v>
      </c>
      <c r="J544" s="7">
        <f t="shared" si="96"/>
        <v>0</v>
      </c>
      <c r="K544" s="1">
        <f t="shared" si="97"/>
        <v>0</v>
      </c>
      <c r="L544" s="2">
        <f t="shared" si="98"/>
        <v>0</v>
      </c>
    </row>
    <row r="545" spans="1:12" x14ac:dyDescent="0.25">
      <c r="A545" s="2">
        <f t="shared" si="93"/>
        <v>544</v>
      </c>
      <c r="B545" s="3">
        <f t="shared" si="88"/>
        <v>62459</v>
      </c>
      <c r="C545" s="4" cm="1">
        <f t="array" ref="C545">IF(A545&lt;=MesesFijo, TIN_Fijo, _xlfn.XLOOKUP(B545, IdxFecha, IdxValor, TIN_Fijo) + Diferencial)</f>
        <v>2.9500000000000002E-2</v>
      </c>
      <c r="D545" s="4">
        <f t="shared" si="89"/>
        <v>2.4583333333333336E-3</v>
      </c>
      <c r="E545" s="6" t="b">
        <f t="shared" si="94"/>
        <v>0</v>
      </c>
      <c r="F545" s="1">
        <f t="shared" si="95"/>
        <v>0</v>
      </c>
      <c r="G545" s="1">
        <f t="shared" si="90"/>
        <v>0</v>
      </c>
      <c r="H545" s="1">
        <f t="shared" si="91"/>
        <v>0</v>
      </c>
      <c r="I545" s="1">
        <f t="shared" si="92"/>
        <v>0</v>
      </c>
      <c r="J545" s="7">
        <f t="shared" si="96"/>
        <v>0</v>
      </c>
      <c r="K545" s="1">
        <f t="shared" si="97"/>
        <v>0</v>
      </c>
      <c r="L545" s="2">
        <f t="shared" si="98"/>
        <v>0</v>
      </c>
    </row>
    <row r="546" spans="1:12" x14ac:dyDescent="0.25">
      <c r="A546" s="2">
        <f t="shared" si="93"/>
        <v>545</v>
      </c>
      <c r="B546" s="3">
        <f t="shared" si="88"/>
        <v>62490</v>
      </c>
      <c r="C546" s="4" cm="1">
        <f t="array" ref="C546">IF(A546&lt;=MesesFijo, TIN_Fijo, _xlfn.XLOOKUP(B546, IdxFecha, IdxValor, TIN_Fijo) + Diferencial)</f>
        <v>2.9500000000000002E-2</v>
      </c>
      <c r="D546" s="4">
        <f t="shared" si="89"/>
        <v>2.4583333333333336E-3</v>
      </c>
      <c r="E546" s="6" t="b">
        <f t="shared" si="94"/>
        <v>0</v>
      </c>
      <c r="F546" s="1">
        <f t="shared" si="95"/>
        <v>0</v>
      </c>
      <c r="G546" s="1">
        <f t="shared" si="90"/>
        <v>0</v>
      </c>
      <c r="H546" s="1">
        <f t="shared" si="91"/>
        <v>0</v>
      </c>
      <c r="I546" s="1">
        <f t="shared" si="92"/>
        <v>0</v>
      </c>
      <c r="J546" s="7">
        <f t="shared" si="96"/>
        <v>0</v>
      </c>
      <c r="K546" s="1">
        <f t="shared" si="97"/>
        <v>0</v>
      </c>
      <c r="L546" s="2">
        <f t="shared" si="98"/>
        <v>0</v>
      </c>
    </row>
    <row r="547" spans="1:12" x14ac:dyDescent="0.25">
      <c r="A547" s="2">
        <f t="shared" si="93"/>
        <v>546</v>
      </c>
      <c r="B547" s="3">
        <f t="shared" si="88"/>
        <v>62518</v>
      </c>
      <c r="C547" s="4" cm="1">
        <f t="array" ref="C547">IF(A547&lt;=MesesFijo, TIN_Fijo, _xlfn.XLOOKUP(B547, IdxFecha, IdxValor, TIN_Fijo) + Diferencial)</f>
        <v>2.9500000000000002E-2</v>
      </c>
      <c r="D547" s="4">
        <f t="shared" si="89"/>
        <v>2.4583333333333336E-3</v>
      </c>
      <c r="E547" s="6" t="b">
        <f t="shared" si="94"/>
        <v>0</v>
      </c>
      <c r="F547" s="1">
        <f t="shared" si="95"/>
        <v>0</v>
      </c>
      <c r="G547" s="1">
        <f t="shared" si="90"/>
        <v>0</v>
      </c>
      <c r="H547" s="1">
        <f t="shared" si="91"/>
        <v>0</v>
      </c>
      <c r="I547" s="1">
        <f t="shared" si="92"/>
        <v>0</v>
      </c>
      <c r="J547" s="7">
        <f t="shared" si="96"/>
        <v>0</v>
      </c>
      <c r="K547" s="1">
        <f t="shared" si="97"/>
        <v>0</v>
      </c>
      <c r="L547" s="2">
        <f t="shared" si="98"/>
        <v>0</v>
      </c>
    </row>
    <row r="548" spans="1:12" x14ac:dyDescent="0.25">
      <c r="A548" s="2">
        <f t="shared" si="93"/>
        <v>547</v>
      </c>
      <c r="B548" s="3">
        <f t="shared" si="88"/>
        <v>62549</v>
      </c>
      <c r="C548" s="4" cm="1">
        <f t="array" ref="C548">IF(A548&lt;=MesesFijo, TIN_Fijo, _xlfn.XLOOKUP(B548, IdxFecha, IdxValor, TIN_Fijo) + Diferencial)</f>
        <v>2.9500000000000002E-2</v>
      </c>
      <c r="D548" s="4">
        <f t="shared" si="89"/>
        <v>2.4583333333333336E-3</v>
      </c>
      <c r="E548" s="6" t="b">
        <f t="shared" si="94"/>
        <v>0</v>
      </c>
      <c r="F548" s="1">
        <f t="shared" si="95"/>
        <v>0</v>
      </c>
      <c r="G548" s="1">
        <f t="shared" si="90"/>
        <v>0</v>
      </c>
      <c r="H548" s="1">
        <f t="shared" si="91"/>
        <v>0</v>
      </c>
      <c r="I548" s="1">
        <f t="shared" si="92"/>
        <v>0</v>
      </c>
      <c r="J548" s="7">
        <f t="shared" si="96"/>
        <v>0</v>
      </c>
      <c r="K548" s="1">
        <f t="shared" si="97"/>
        <v>0</v>
      </c>
      <c r="L548" s="2">
        <f t="shared" si="98"/>
        <v>0</v>
      </c>
    </row>
    <row r="549" spans="1:12" x14ac:dyDescent="0.25">
      <c r="A549" s="2">
        <f t="shared" si="93"/>
        <v>548</v>
      </c>
      <c r="B549" s="3">
        <f t="shared" si="88"/>
        <v>62579</v>
      </c>
      <c r="C549" s="4" cm="1">
        <f t="array" ref="C549">IF(A549&lt;=MesesFijo, TIN_Fijo, _xlfn.XLOOKUP(B549, IdxFecha, IdxValor, TIN_Fijo) + Diferencial)</f>
        <v>2.9500000000000002E-2</v>
      </c>
      <c r="D549" s="4">
        <f t="shared" si="89"/>
        <v>2.4583333333333336E-3</v>
      </c>
      <c r="E549" s="6" t="b">
        <f t="shared" si="94"/>
        <v>0</v>
      </c>
      <c r="F549" s="1">
        <f t="shared" si="95"/>
        <v>0</v>
      </c>
      <c r="G549" s="1">
        <f t="shared" si="90"/>
        <v>0</v>
      </c>
      <c r="H549" s="1">
        <f t="shared" si="91"/>
        <v>0</v>
      </c>
      <c r="I549" s="1">
        <f t="shared" si="92"/>
        <v>0</v>
      </c>
      <c r="J549" s="7">
        <f t="shared" si="96"/>
        <v>0</v>
      </c>
      <c r="K549" s="1">
        <f t="shared" si="97"/>
        <v>0</v>
      </c>
      <c r="L549" s="2">
        <f t="shared" si="98"/>
        <v>0</v>
      </c>
    </row>
    <row r="550" spans="1:12" x14ac:dyDescent="0.25">
      <c r="A550" s="2">
        <f t="shared" si="93"/>
        <v>549</v>
      </c>
      <c r="B550" s="3">
        <f t="shared" si="88"/>
        <v>62610</v>
      </c>
      <c r="C550" s="4" cm="1">
        <f t="array" ref="C550">IF(A550&lt;=MesesFijo, TIN_Fijo, _xlfn.XLOOKUP(B550, IdxFecha, IdxValor, TIN_Fijo) + Diferencial)</f>
        <v>2.9500000000000002E-2</v>
      </c>
      <c r="D550" s="4">
        <f t="shared" si="89"/>
        <v>2.4583333333333336E-3</v>
      </c>
      <c r="E550" s="6" t="b">
        <f t="shared" si="94"/>
        <v>0</v>
      </c>
      <c r="F550" s="1">
        <f t="shared" si="95"/>
        <v>0</v>
      </c>
      <c r="G550" s="1">
        <f t="shared" si="90"/>
        <v>0</v>
      </c>
      <c r="H550" s="1">
        <f t="shared" si="91"/>
        <v>0</v>
      </c>
      <c r="I550" s="1">
        <f t="shared" si="92"/>
        <v>0</v>
      </c>
      <c r="J550" s="7">
        <f t="shared" si="96"/>
        <v>0</v>
      </c>
      <c r="K550" s="1">
        <f t="shared" si="97"/>
        <v>0</v>
      </c>
      <c r="L550" s="2">
        <f t="shared" si="98"/>
        <v>0</v>
      </c>
    </row>
    <row r="551" spans="1:12" x14ac:dyDescent="0.25">
      <c r="A551" s="2">
        <f t="shared" si="93"/>
        <v>550</v>
      </c>
      <c r="B551" s="3">
        <f t="shared" si="88"/>
        <v>62640</v>
      </c>
      <c r="C551" s="4" cm="1">
        <f t="array" ref="C551">IF(A551&lt;=MesesFijo, TIN_Fijo, _xlfn.XLOOKUP(B551, IdxFecha, IdxValor, TIN_Fijo) + Diferencial)</f>
        <v>2.9500000000000002E-2</v>
      </c>
      <c r="D551" s="4">
        <f t="shared" si="89"/>
        <v>2.4583333333333336E-3</v>
      </c>
      <c r="E551" s="6" t="b">
        <f t="shared" si="94"/>
        <v>0</v>
      </c>
      <c r="F551" s="1">
        <f t="shared" si="95"/>
        <v>0</v>
      </c>
      <c r="G551" s="1">
        <f t="shared" si="90"/>
        <v>0</v>
      </c>
      <c r="H551" s="1">
        <f t="shared" si="91"/>
        <v>0</v>
      </c>
      <c r="I551" s="1">
        <f t="shared" si="92"/>
        <v>0</v>
      </c>
      <c r="J551" s="7">
        <f t="shared" si="96"/>
        <v>0</v>
      </c>
      <c r="K551" s="1">
        <f t="shared" si="97"/>
        <v>0</v>
      </c>
      <c r="L551" s="2">
        <f t="shared" si="98"/>
        <v>0</v>
      </c>
    </row>
    <row r="552" spans="1:12" x14ac:dyDescent="0.25">
      <c r="A552" s="2">
        <f t="shared" si="93"/>
        <v>551</v>
      </c>
      <c r="B552" s="3">
        <f t="shared" si="88"/>
        <v>62671</v>
      </c>
      <c r="C552" s="4" cm="1">
        <f t="array" ref="C552">IF(A552&lt;=MesesFijo, TIN_Fijo, _xlfn.XLOOKUP(B552, IdxFecha, IdxValor, TIN_Fijo) + Diferencial)</f>
        <v>2.9500000000000002E-2</v>
      </c>
      <c r="D552" s="4">
        <f t="shared" si="89"/>
        <v>2.4583333333333336E-3</v>
      </c>
      <c r="E552" s="6" t="b">
        <f t="shared" si="94"/>
        <v>0</v>
      </c>
      <c r="F552" s="1">
        <f t="shared" si="95"/>
        <v>0</v>
      </c>
      <c r="G552" s="1">
        <f t="shared" si="90"/>
        <v>0</v>
      </c>
      <c r="H552" s="1">
        <f t="shared" si="91"/>
        <v>0</v>
      </c>
      <c r="I552" s="1">
        <f t="shared" si="92"/>
        <v>0</v>
      </c>
      <c r="J552" s="7">
        <f t="shared" si="96"/>
        <v>0</v>
      </c>
      <c r="K552" s="1">
        <f t="shared" si="97"/>
        <v>0</v>
      </c>
      <c r="L552" s="2">
        <f t="shared" si="98"/>
        <v>0</v>
      </c>
    </row>
    <row r="553" spans="1:12" x14ac:dyDescent="0.25">
      <c r="A553" s="2">
        <f t="shared" si="93"/>
        <v>552</v>
      </c>
      <c r="B553" s="3">
        <f t="shared" si="88"/>
        <v>62702</v>
      </c>
      <c r="C553" s="4" cm="1">
        <f t="array" ref="C553">IF(A553&lt;=MesesFijo, TIN_Fijo, _xlfn.XLOOKUP(B553, IdxFecha, IdxValor, TIN_Fijo) + Diferencial)</f>
        <v>2.9500000000000002E-2</v>
      </c>
      <c r="D553" s="4">
        <f t="shared" si="89"/>
        <v>2.4583333333333336E-3</v>
      </c>
      <c r="E553" s="6" t="b">
        <f t="shared" si="94"/>
        <v>0</v>
      </c>
      <c r="F553" s="1">
        <f t="shared" si="95"/>
        <v>0</v>
      </c>
      <c r="G553" s="1">
        <f t="shared" si="90"/>
        <v>0</v>
      </c>
      <c r="H553" s="1">
        <f t="shared" si="91"/>
        <v>0</v>
      </c>
      <c r="I553" s="1">
        <f t="shared" si="92"/>
        <v>0</v>
      </c>
      <c r="J553" s="7">
        <f t="shared" si="96"/>
        <v>0</v>
      </c>
      <c r="K553" s="1">
        <f t="shared" si="97"/>
        <v>0</v>
      </c>
      <c r="L553" s="2">
        <f t="shared" si="98"/>
        <v>0</v>
      </c>
    </row>
    <row r="554" spans="1:12" x14ac:dyDescent="0.25">
      <c r="A554" s="2">
        <f t="shared" si="93"/>
        <v>553</v>
      </c>
      <c r="B554" s="3">
        <f t="shared" si="88"/>
        <v>62732</v>
      </c>
      <c r="C554" s="4" cm="1">
        <f t="array" ref="C554">IF(A554&lt;=MesesFijo, TIN_Fijo, _xlfn.XLOOKUP(B554, IdxFecha, IdxValor, TIN_Fijo) + Diferencial)</f>
        <v>2.9500000000000002E-2</v>
      </c>
      <c r="D554" s="4">
        <f t="shared" si="89"/>
        <v>2.4583333333333336E-3</v>
      </c>
      <c r="E554" s="6" t="b">
        <f t="shared" si="94"/>
        <v>1</v>
      </c>
      <c r="F554" s="1">
        <f t="shared" si="95"/>
        <v>0</v>
      </c>
      <c r="G554" s="1">
        <f t="shared" si="90"/>
        <v>0</v>
      </c>
      <c r="H554" s="1">
        <f t="shared" si="91"/>
        <v>0</v>
      </c>
      <c r="I554" s="1">
        <f t="shared" si="92"/>
        <v>0</v>
      </c>
      <c r="J554" s="7">
        <f t="shared" si="96"/>
        <v>0</v>
      </c>
      <c r="K554" s="1">
        <f t="shared" si="97"/>
        <v>0</v>
      </c>
      <c r="L554" s="2">
        <f t="shared" si="98"/>
        <v>0</v>
      </c>
    </row>
    <row r="555" spans="1:12" x14ac:dyDescent="0.25">
      <c r="A555" s="2">
        <f t="shared" si="93"/>
        <v>554</v>
      </c>
      <c r="B555" s="3">
        <f t="shared" si="88"/>
        <v>62763</v>
      </c>
      <c r="C555" s="4" cm="1">
        <f t="array" ref="C555">IF(A555&lt;=MesesFijo, TIN_Fijo, _xlfn.XLOOKUP(B555, IdxFecha, IdxValor, TIN_Fijo) + Diferencial)</f>
        <v>2.9500000000000002E-2</v>
      </c>
      <c r="D555" s="4">
        <f t="shared" si="89"/>
        <v>2.4583333333333336E-3</v>
      </c>
      <c r="E555" s="6" t="b">
        <f t="shared" si="94"/>
        <v>0</v>
      </c>
      <c r="F555" s="1">
        <f t="shared" si="95"/>
        <v>0</v>
      </c>
      <c r="G555" s="1">
        <f t="shared" si="90"/>
        <v>0</v>
      </c>
      <c r="H555" s="1">
        <f t="shared" si="91"/>
        <v>0</v>
      </c>
      <c r="I555" s="1">
        <f t="shared" si="92"/>
        <v>0</v>
      </c>
      <c r="J555" s="7">
        <f t="shared" si="96"/>
        <v>0</v>
      </c>
      <c r="K555" s="1">
        <f t="shared" si="97"/>
        <v>0</v>
      </c>
      <c r="L555" s="2">
        <f t="shared" si="98"/>
        <v>0</v>
      </c>
    </row>
    <row r="556" spans="1:12" x14ac:dyDescent="0.25">
      <c r="A556" s="2">
        <f t="shared" si="93"/>
        <v>555</v>
      </c>
      <c r="B556" s="3">
        <f t="shared" si="88"/>
        <v>62793</v>
      </c>
      <c r="C556" s="4" cm="1">
        <f t="array" ref="C556">IF(A556&lt;=MesesFijo, TIN_Fijo, _xlfn.XLOOKUP(B556, IdxFecha, IdxValor, TIN_Fijo) + Diferencial)</f>
        <v>2.9500000000000002E-2</v>
      </c>
      <c r="D556" s="4">
        <f t="shared" si="89"/>
        <v>2.4583333333333336E-3</v>
      </c>
      <c r="E556" s="6" t="b">
        <f t="shared" si="94"/>
        <v>0</v>
      </c>
      <c r="F556" s="1">
        <f t="shared" si="95"/>
        <v>0</v>
      </c>
      <c r="G556" s="1">
        <f t="shared" si="90"/>
        <v>0</v>
      </c>
      <c r="H556" s="1">
        <f t="shared" si="91"/>
        <v>0</v>
      </c>
      <c r="I556" s="1">
        <f t="shared" si="92"/>
        <v>0</v>
      </c>
      <c r="J556" s="7">
        <f t="shared" si="96"/>
        <v>0</v>
      </c>
      <c r="K556" s="1">
        <f t="shared" si="97"/>
        <v>0</v>
      </c>
      <c r="L556" s="2">
        <f t="shared" si="98"/>
        <v>0</v>
      </c>
    </row>
    <row r="557" spans="1:12" x14ac:dyDescent="0.25">
      <c r="A557" s="2">
        <f t="shared" si="93"/>
        <v>556</v>
      </c>
      <c r="B557" s="3">
        <f t="shared" si="88"/>
        <v>62824</v>
      </c>
      <c r="C557" s="4" cm="1">
        <f t="array" ref="C557">IF(A557&lt;=MesesFijo, TIN_Fijo, _xlfn.XLOOKUP(B557, IdxFecha, IdxValor, TIN_Fijo) + Diferencial)</f>
        <v>2.9500000000000002E-2</v>
      </c>
      <c r="D557" s="4">
        <f t="shared" si="89"/>
        <v>2.4583333333333336E-3</v>
      </c>
      <c r="E557" s="6" t="b">
        <f t="shared" si="94"/>
        <v>0</v>
      </c>
      <c r="F557" s="1">
        <f t="shared" si="95"/>
        <v>0</v>
      </c>
      <c r="G557" s="1">
        <f t="shared" si="90"/>
        <v>0</v>
      </c>
      <c r="H557" s="1">
        <f t="shared" si="91"/>
        <v>0</v>
      </c>
      <c r="I557" s="1">
        <f t="shared" si="92"/>
        <v>0</v>
      </c>
      <c r="J557" s="7">
        <f t="shared" si="96"/>
        <v>0</v>
      </c>
      <c r="K557" s="1">
        <f t="shared" si="97"/>
        <v>0</v>
      </c>
      <c r="L557" s="2">
        <f t="shared" si="98"/>
        <v>0</v>
      </c>
    </row>
    <row r="558" spans="1:12" x14ac:dyDescent="0.25">
      <c r="A558" s="2">
        <f t="shared" si="93"/>
        <v>557</v>
      </c>
      <c r="B558" s="3">
        <f t="shared" si="88"/>
        <v>62855</v>
      </c>
      <c r="C558" s="4" cm="1">
        <f t="array" ref="C558">IF(A558&lt;=MesesFijo, TIN_Fijo, _xlfn.XLOOKUP(B558, IdxFecha, IdxValor, TIN_Fijo) + Diferencial)</f>
        <v>2.9500000000000002E-2</v>
      </c>
      <c r="D558" s="4">
        <f t="shared" si="89"/>
        <v>2.4583333333333336E-3</v>
      </c>
      <c r="E558" s="6" t="b">
        <f t="shared" si="94"/>
        <v>0</v>
      </c>
      <c r="F558" s="1">
        <f t="shared" si="95"/>
        <v>0</v>
      </c>
      <c r="G558" s="1">
        <f t="shared" si="90"/>
        <v>0</v>
      </c>
      <c r="H558" s="1">
        <f t="shared" si="91"/>
        <v>0</v>
      </c>
      <c r="I558" s="1">
        <f t="shared" si="92"/>
        <v>0</v>
      </c>
      <c r="J558" s="7">
        <f t="shared" si="96"/>
        <v>0</v>
      </c>
      <c r="K558" s="1">
        <f t="shared" si="97"/>
        <v>0</v>
      </c>
      <c r="L558" s="2">
        <f t="shared" si="98"/>
        <v>0</v>
      </c>
    </row>
    <row r="559" spans="1:12" x14ac:dyDescent="0.25">
      <c r="A559" s="2">
        <f t="shared" si="93"/>
        <v>558</v>
      </c>
      <c r="B559" s="3">
        <f t="shared" si="88"/>
        <v>62884</v>
      </c>
      <c r="C559" s="4" cm="1">
        <f t="array" ref="C559">IF(A559&lt;=MesesFijo, TIN_Fijo, _xlfn.XLOOKUP(B559, IdxFecha, IdxValor, TIN_Fijo) + Diferencial)</f>
        <v>2.9500000000000002E-2</v>
      </c>
      <c r="D559" s="4">
        <f t="shared" si="89"/>
        <v>2.4583333333333336E-3</v>
      </c>
      <c r="E559" s="6" t="b">
        <f t="shared" si="94"/>
        <v>0</v>
      </c>
      <c r="F559" s="1">
        <f t="shared" si="95"/>
        <v>0</v>
      </c>
      <c r="G559" s="1">
        <f t="shared" si="90"/>
        <v>0</v>
      </c>
      <c r="H559" s="1">
        <f t="shared" si="91"/>
        <v>0</v>
      </c>
      <c r="I559" s="1">
        <f t="shared" si="92"/>
        <v>0</v>
      </c>
      <c r="J559" s="7">
        <f t="shared" si="96"/>
        <v>0</v>
      </c>
      <c r="K559" s="1">
        <f t="shared" si="97"/>
        <v>0</v>
      </c>
      <c r="L559" s="2">
        <f t="shared" si="98"/>
        <v>0</v>
      </c>
    </row>
    <row r="560" spans="1:12" x14ac:dyDescent="0.25">
      <c r="A560" s="2">
        <f t="shared" si="93"/>
        <v>559</v>
      </c>
      <c r="B560" s="3">
        <f t="shared" si="88"/>
        <v>62915</v>
      </c>
      <c r="C560" s="4" cm="1">
        <f t="array" ref="C560">IF(A560&lt;=MesesFijo, TIN_Fijo, _xlfn.XLOOKUP(B560, IdxFecha, IdxValor, TIN_Fijo) + Diferencial)</f>
        <v>2.9500000000000002E-2</v>
      </c>
      <c r="D560" s="4">
        <f t="shared" si="89"/>
        <v>2.4583333333333336E-3</v>
      </c>
      <c r="E560" s="6" t="b">
        <f t="shared" si="94"/>
        <v>0</v>
      </c>
      <c r="F560" s="1">
        <f t="shared" si="95"/>
        <v>0</v>
      </c>
      <c r="G560" s="1">
        <f t="shared" si="90"/>
        <v>0</v>
      </c>
      <c r="H560" s="1">
        <f t="shared" si="91"/>
        <v>0</v>
      </c>
      <c r="I560" s="1">
        <f t="shared" si="92"/>
        <v>0</v>
      </c>
      <c r="J560" s="7">
        <f t="shared" si="96"/>
        <v>0</v>
      </c>
      <c r="K560" s="1">
        <f t="shared" si="97"/>
        <v>0</v>
      </c>
      <c r="L560" s="2">
        <f t="shared" si="98"/>
        <v>0</v>
      </c>
    </row>
    <row r="561" spans="1:12" x14ac:dyDescent="0.25">
      <c r="A561" s="2">
        <f t="shared" si="93"/>
        <v>560</v>
      </c>
      <c r="B561" s="3">
        <f t="shared" si="88"/>
        <v>62945</v>
      </c>
      <c r="C561" s="4" cm="1">
        <f t="array" ref="C561">IF(A561&lt;=MesesFijo, TIN_Fijo, _xlfn.XLOOKUP(B561, IdxFecha, IdxValor, TIN_Fijo) + Diferencial)</f>
        <v>2.9500000000000002E-2</v>
      </c>
      <c r="D561" s="4">
        <f t="shared" si="89"/>
        <v>2.4583333333333336E-3</v>
      </c>
      <c r="E561" s="6" t="b">
        <f t="shared" si="94"/>
        <v>0</v>
      </c>
      <c r="F561" s="1">
        <f t="shared" si="95"/>
        <v>0</v>
      </c>
      <c r="G561" s="1">
        <f t="shared" si="90"/>
        <v>0</v>
      </c>
      <c r="H561" s="1">
        <f t="shared" si="91"/>
        <v>0</v>
      </c>
      <c r="I561" s="1">
        <f t="shared" si="92"/>
        <v>0</v>
      </c>
      <c r="J561" s="7">
        <f t="shared" si="96"/>
        <v>0</v>
      </c>
      <c r="K561" s="1">
        <f t="shared" si="97"/>
        <v>0</v>
      </c>
      <c r="L561" s="2">
        <f t="shared" si="98"/>
        <v>0</v>
      </c>
    </row>
    <row r="562" spans="1:12" x14ac:dyDescent="0.25">
      <c r="A562" s="2">
        <f t="shared" si="93"/>
        <v>561</v>
      </c>
      <c r="B562" s="3">
        <f t="shared" si="88"/>
        <v>62976</v>
      </c>
      <c r="C562" s="4" cm="1">
        <f t="array" ref="C562">IF(A562&lt;=MesesFijo, TIN_Fijo, _xlfn.XLOOKUP(B562, IdxFecha, IdxValor, TIN_Fijo) + Diferencial)</f>
        <v>2.9500000000000002E-2</v>
      </c>
      <c r="D562" s="4">
        <f t="shared" si="89"/>
        <v>2.4583333333333336E-3</v>
      </c>
      <c r="E562" s="6" t="b">
        <f t="shared" si="94"/>
        <v>0</v>
      </c>
      <c r="F562" s="1">
        <f t="shared" si="95"/>
        <v>0</v>
      </c>
      <c r="G562" s="1">
        <f t="shared" si="90"/>
        <v>0</v>
      </c>
      <c r="H562" s="1">
        <f t="shared" si="91"/>
        <v>0</v>
      </c>
      <c r="I562" s="1">
        <f t="shared" si="92"/>
        <v>0</v>
      </c>
      <c r="J562" s="7">
        <f t="shared" si="96"/>
        <v>0</v>
      </c>
      <c r="K562" s="1">
        <f t="shared" si="97"/>
        <v>0</v>
      </c>
      <c r="L562" s="2">
        <f t="shared" si="98"/>
        <v>0</v>
      </c>
    </row>
    <row r="563" spans="1:12" x14ac:dyDescent="0.25">
      <c r="A563" s="2">
        <f t="shared" si="93"/>
        <v>562</v>
      </c>
      <c r="B563" s="3">
        <f t="shared" si="88"/>
        <v>63006</v>
      </c>
      <c r="C563" s="4" cm="1">
        <f t="array" ref="C563">IF(A563&lt;=MesesFijo, TIN_Fijo, _xlfn.XLOOKUP(B563, IdxFecha, IdxValor, TIN_Fijo) + Diferencial)</f>
        <v>2.9500000000000002E-2</v>
      </c>
      <c r="D563" s="4">
        <f t="shared" si="89"/>
        <v>2.4583333333333336E-3</v>
      </c>
      <c r="E563" s="6" t="b">
        <f t="shared" si="94"/>
        <v>0</v>
      </c>
      <c r="F563" s="1">
        <f t="shared" si="95"/>
        <v>0</v>
      </c>
      <c r="G563" s="1">
        <f t="shared" si="90"/>
        <v>0</v>
      </c>
      <c r="H563" s="1">
        <f t="shared" si="91"/>
        <v>0</v>
      </c>
      <c r="I563" s="1">
        <f t="shared" si="92"/>
        <v>0</v>
      </c>
      <c r="J563" s="7">
        <f t="shared" si="96"/>
        <v>0</v>
      </c>
      <c r="K563" s="1">
        <f t="shared" si="97"/>
        <v>0</v>
      </c>
      <c r="L563" s="2">
        <f t="shared" si="98"/>
        <v>0</v>
      </c>
    </row>
    <row r="564" spans="1:12" x14ac:dyDescent="0.25">
      <c r="A564" s="2">
        <f t="shared" si="93"/>
        <v>563</v>
      </c>
      <c r="B564" s="3">
        <f t="shared" si="88"/>
        <v>63037</v>
      </c>
      <c r="C564" s="4" cm="1">
        <f t="array" ref="C564">IF(A564&lt;=MesesFijo, TIN_Fijo, _xlfn.XLOOKUP(B564, IdxFecha, IdxValor, TIN_Fijo) + Diferencial)</f>
        <v>2.9500000000000002E-2</v>
      </c>
      <c r="D564" s="4">
        <f t="shared" si="89"/>
        <v>2.4583333333333336E-3</v>
      </c>
      <c r="E564" s="6" t="b">
        <f t="shared" si="94"/>
        <v>0</v>
      </c>
      <c r="F564" s="1">
        <f t="shared" si="95"/>
        <v>0</v>
      </c>
      <c r="G564" s="1">
        <f t="shared" si="90"/>
        <v>0</v>
      </c>
      <c r="H564" s="1">
        <f t="shared" si="91"/>
        <v>0</v>
      </c>
      <c r="I564" s="1">
        <f t="shared" si="92"/>
        <v>0</v>
      </c>
      <c r="J564" s="7">
        <f t="shared" si="96"/>
        <v>0</v>
      </c>
      <c r="K564" s="1">
        <f t="shared" si="97"/>
        <v>0</v>
      </c>
      <c r="L564" s="2">
        <f t="shared" si="98"/>
        <v>0</v>
      </c>
    </row>
    <row r="565" spans="1:12" x14ac:dyDescent="0.25">
      <c r="A565" s="2">
        <f t="shared" si="93"/>
        <v>564</v>
      </c>
      <c r="B565" s="3">
        <f t="shared" si="88"/>
        <v>63068</v>
      </c>
      <c r="C565" s="4" cm="1">
        <f t="array" ref="C565">IF(A565&lt;=MesesFijo, TIN_Fijo, _xlfn.XLOOKUP(B565, IdxFecha, IdxValor, TIN_Fijo) + Diferencial)</f>
        <v>2.9500000000000002E-2</v>
      </c>
      <c r="D565" s="4">
        <f t="shared" si="89"/>
        <v>2.4583333333333336E-3</v>
      </c>
      <c r="E565" s="6" t="b">
        <f t="shared" si="94"/>
        <v>0</v>
      </c>
      <c r="F565" s="1">
        <f t="shared" si="95"/>
        <v>0</v>
      </c>
      <c r="G565" s="1">
        <f t="shared" si="90"/>
        <v>0</v>
      </c>
      <c r="H565" s="1">
        <f t="shared" si="91"/>
        <v>0</v>
      </c>
      <c r="I565" s="1">
        <f t="shared" si="92"/>
        <v>0</v>
      </c>
      <c r="J565" s="7">
        <f t="shared" si="96"/>
        <v>0</v>
      </c>
      <c r="K565" s="1">
        <f t="shared" si="97"/>
        <v>0</v>
      </c>
      <c r="L565" s="2">
        <f t="shared" si="98"/>
        <v>0</v>
      </c>
    </row>
    <row r="566" spans="1:12" x14ac:dyDescent="0.25">
      <c r="A566" s="2">
        <f t="shared" si="93"/>
        <v>565</v>
      </c>
      <c r="B566" s="3">
        <f t="shared" si="88"/>
        <v>63098</v>
      </c>
      <c r="C566" s="4" cm="1">
        <f t="array" ref="C566">IF(A566&lt;=MesesFijo, TIN_Fijo, _xlfn.XLOOKUP(B566, IdxFecha, IdxValor, TIN_Fijo) + Diferencial)</f>
        <v>2.9500000000000002E-2</v>
      </c>
      <c r="D566" s="4">
        <f t="shared" si="89"/>
        <v>2.4583333333333336E-3</v>
      </c>
      <c r="E566" s="6" t="b">
        <f t="shared" si="94"/>
        <v>1</v>
      </c>
      <c r="F566" s="1">
        <f t="shared" si="95"/>
        <v>0</v>
      </c>
      <c r="G566" s="1">
        <f t="shared" si="90"/>
        <v>0</v>
      </c>
      <c r="H566" s="1">
        <f t="shared" si="91"/>
        <v>0</v>
      </c>
      <c r="I566" s="1">
        <f t="shared" si="92"/>
        <v>0</v>
      </c>
      <c r="J566" s="7">
        <f t="shared" si="96"/>
        <v>0</v>
      </c>
      <c r="K566" s="1">
        <f t="shared" si="97"/>
        <v>0</v>
      </c>
      <c r="L566" s="2">
        <f t="shared" si="98"/>
        <v>0</v>
      </c>
    </row>
    <row r="567" spans="1:12" x14ac:dyDescent="0.25">
      <c r="A567" s="2">
        <f t="shared" si="93"/>
        <v>566</v>
      </c>
      <c r="B567" s="3">
        <f t="shared" si="88"/>
        <v>63129</v>
      </c>
      <c r="C567" s="4" cm="1">
        <f t="array" ref="C567">IF(A567&lt;=MesesFijo, TIN_Fijo, _xlfn.XLOOKUP(B567, IdxFecha, IdxValor, TIN_Fijo) + Diferencial)</f>
        <v>2.9500000000000002E-2</v>
      </c>
      <c r="D567" s="4">
        <f t="shared" si="89"/>
        <v>2.4583333333333336E-3</v>
      </c>
      <c r="E567" s="6" t="b">
        <f t="shared" si="94"/>
        <v>0</v>
      </c>
      <c r="F567" s="1">
        <f t="shared" si="95"/>
        <v>0</v>
      </c>
      <c r="G567" s="1">
        <f t="shared" si="90"/>
        <v>0</v>
      </c>
      <c r="H567" s="1">
        <f t="shared" si="91"/>
        <v>0</v>
      </c>
      <c r="I567" s="1">
        <f t="shared" si="92"/>
        <v>0</v>
      </c>
      <c r="J567" s="7">
        <f t="shared" si="96"/>
        <v>0</v>
      </c>
      <c r="K567" s="1">
        <f t="shared" si="97"/>
        <v>0</v>
      </c>
      <c r="L567" s="2">
        <f t="shared" si="98"/>
        <v>0</v>
      </c>
    </row>
    <row r="568" spans="1:12" x14ac:dyDescent="0.25">
      <c r="A568" s="2">
        <f t="shared" si="93"/>
        <v>567</v>
      </c>
      <c r="B568" s="3">
        <f t="shared" si="88"/>
        <v>63159</v>
      </c>
      <c r="C568" s="4" cm="1">
        <f t="array" ref="C568">IF(A568&lt;=MesesFijo, TIN_Fijo, _xlfn.XLOOKUP(B568, IdxFecha, IdxValor, TIN_Fijo) + Diferencial)</f>
        <v>2.9500000000000002E-2</v>
      </c>
      <c r="D568" s="4">
        <f t="shared" si="89"/>
        <v>2.4583333333333336E-3</v>
      </c>
      <c r="E568" s="6" t="b">
        <f t="shared" si="94"/>
        <v>0</v>
      </c>
      <c r="F568" s="1">
        <f t="shared" si="95"/>
        <v>0</v>
      </c>
      <c r="G568" s="1">
        <f t="shared" si="90"/>
        <v>0</v>
      </c>
      <c r="H568" s="1">
        <f t="shared" si="91"/>
        <v>0</v>
      </c>
      <c r="I568" s="1">
        <f t="shared" si="92"/>
        <v>0</v>
      </c>
      <c r="J568" s="7">
        <f t="shared" si="96"/>
        <v>0</v>
      </c>
      <c r="K568" s="1">
        <f t="shared" si="97"/>
        <v>0</v>
      </c>
      <c r="L568" s="2">
        <f t="shared" si="98"/>
        <v>0</v>
      </c>
    </row>
    <row r="569" spans="1:12" x14ac:dyDescent="0.25">
      <c r="A569" s="2">
        <f t="shared" si="93"/>
        <v>568</v>
      </c>
      <c r="B569" s="3">
        <f t="shared" si="88"/>
        <v>63190</v>
      </c>
      <c r="C569" s="4" cm="1">
        <f t="array" ref="C569">IF(A569&lt;=MesesFijo, TIN_Fijo, _xlfn.XLOOKUP(B569, IdxFecha, IdxValor, TIN_Fijo) + Diferencial)</f>
        <v>2.9500000000000002E-2</v>
      </c>
      <c r="D569" s="4">
        <f t="shared" si="89"/>
        <v>2.4583333333333336E-3</v>
      </c>
      <c r="E569" s="6" t="b">
        <f t="shared" si="94"/>
        <v>0</v>
      </c>
      <c r="F569" s="1">
        <f t="shared" si="95"/>
        <v>0</v>
      </c>
      <c r="G569" s="1">
        <f t="shared" si="90"/>
        <v>0</v>
      </c>
      <c r="H569" s="1">
        <f t="shared" si="91"/>
        <v>0</v>
      </c>
      <c r="I569" s="1">
        <f t="shared" si="92"/>
        <v>0</v>
      </c>
      <c r="J569" s="7">
        <f t="shared" si="96"/>
        <v>0</v>
      </c>
      <c r="K569" s="1">
        <f t="shared" si="97"/>
        <v>0</v>
      </c>
      <c r="L569" s="2">
        <f t="shared" si="98"/>
        <v>0</v>
      </c>
    </row>
    <row r="570" spans="1:12" x14ac:dyDescent="0.25">
      <c r="A570" s="2">
        <f t="shared" si="93"/>
        <v>569</v>
      </c>
      <c r="B570" s="3">
        <f t="shared" si="88"/>
        <v>63221</v>
      </c>
      <c r="C570" s="4" cm="1">
        <f t="array" ref="C570">IF(A570&lt;=MesesFijo, TIN_Fijo, _xlfn.XLOOKUP(B570, IdxFecha, IdxValor, TIN_Fijo) + Diferencial)</f>
        <v>2.9500000000000002E-2</v>
      </c>
      <c r="D570" s="4">
        <f t="shared" si="89"/>
        <v>2.4583333333333336E-3</v>
      </c>
      <c r="E570" s="6" t="b">
        <f t="shared" si="94"/>
        <v>0</v>
      </c>
      <c r="F570" s="1">
        <f t="shared" si="95"/>
        <v>0</v>
      </c>
      <c r="G570" s="1">
        <f t="shared" si="90"/>
        <v>0</v>
      </c>
      <c r="H570" s="1">
        <f t="shared" si="91"/>
        <v>0</v>
      </c>
      <c r="I570" s="1">
        <f t="shared" si="92"/>
        <v>0</v>
      </c>
      <c r="J570" s="7">
        <f t="shared" si="96"/>
        <v>0</v>
      </c>
      <c r="K570" s="1">
        <f t="shared" si="97"/>
        <v>0</v>
      </c>
      <c r="L570" s="2">
        <f t="shared" si="98"/>
        <v>0</v>
      </c>
    </row>
    <row r="571" spans="1:12" x14ac:dyDescent="0.25">
      <c r="A571" s="2">
        <f t="shared" si="93"/>
        <v>570</v>
      </c>
      <c r="B571" s="3">
        <f t="shared" si="88"/>
        <v>63249</v>
      </c>
      <c r="C571" s="4" cm="1">
        <f t="array" ref="C571">IF(A571&lt;=MesesFijo, TIN_Fijo, _xlfn.XLOOKUP(B571, IdxFecha, IdxValor, TIN_Fijo) + Diferencial)</f>
        <v>2.9500000000000002E-2</v>
      </c>
      <c r="D571" s="4">
        <f t="shared" si="89"/>
        <v>2.4583333333333336E-3</v>
      </c>
      <c r="E571" s="6" t="b">
        <f t="shared" si="94"/>
        <v>0</v>
      </c>
      <c r="F571" s="1">
        <f t="shared" si="95"/>
        <v>0</v>
      </c>
      <c r="G571" s="1">
        <f t="shared" si="90"/>
        <v>0</v>
      </c>
      <c r="H571" s="1">
        <f t="shared" si="91"/>
        <v>0</v>
      </c>
      <c r="I571" s="1">
        <f t="shared" si="92"/>
        <v>0</v>
      </c>
      <c r="J571" s="7">
        <f t="shared" si="96"/>
        <v>0</v>
      </c>
      <c r="K571" s="1">
        <f t="shared" si="97"/>
        <v>0</v>
      </c>
      <c r="L571" s="2">
        <f t="shared" si="98"/>
        <v>0</v>
      </c>
    </row>
    <row r="572" spans="1:12" x14ac:dyDescent="0.25">
      <c r="A572" s="2">
        <f t="shared" si="93"/>
        <v>571</v>
      </c>
      <c r="B572" s="3">
        <f t="shared" si="88"/>
        <v>63280</v>
      </c>
      <c r="C572" s="4" cm="1">
        <f t="array" ref="C572">IF(A572&lt;=MesesFijo, TIN_Fijo, _xlfn.XLOOKUP(B572, IdxFecha, IdxValor, TIN_Fijo) + Diferencial)</f>
        <v>2.9500000000000002E-2</v>
      </c>
      <c r="D572" s="4">
        <f t="shared" si="89"/>
        <v>2.4583333333333336E-3</v>
      </c>
      <c r="E572" s="6" t="b">
        <f t="shared" si="94"/>
        <v>0</v>
      </c>
      <c r="F572" s="1">
        <f t="shared" si="95"/>
        <v>0</v>
      </c>
      <c r="G572" s="1">
        <f t="shared" si="90"/>
        <v>0</v>
      </c>
      <c r="H572" s="1">
        <f t="shared" si="91"/>
        <v>0</v>
      </c>
      <c r="I572" s="1">
        <f t="shared" si="92"/>
        <v>0</v>
      </c>
      <c r="J572" s="7">
        <f t="shared" si="96"/>
        <v>0</v>
      </c>
      <c r="K572" s="1">
        <f t="shared" si="97"/>
        <v>0</v>
      </c>
      <c r="L572" s="2">
        <f t="shared" si="98"/>
        <v>0</v>
      </c>
    </row>
    <row r="573" spans="1:12" x14ac:dyDescent="0.25">
      <c r="A573" s="2">
        <f t="shared" si="93"/>
        <v>572</v>
      </c>
      <c r="B573" s="3">
        <f t="shared" si="88"/>
        <v>63310</v>
      </c>
      <c r="C573" s="4" cm="1">
        <f t="array" ref="C573">IF(A573&lt;=MesesFijo, TIN_Fijo, _xlfn.XLOOKUP(B573, IdxFecha, IdxValor, TIN_Fijo) + Diferencial)</f>
        <v>2.9500000000000002E-2</v>
      </c>
      <c r="D573" s="4">
        <f t="shared" si="89"/>
        <v>2.4583333333333336E-3</v>
      </c>
      <c r="E573" s="6" t="b">
        <f t="shared" si="94"/>
        <v>0</v>
      </c>
      <c r="F573" s="1">
        <f t="shared" si="95"/>
        <v>0</v>
      </c>
      <c r="G573" s="1">
        <f t="shared" si="90"/>
        <v>0</v>
      </c>
      <c r="H573" s="1">
        <f t="shared" si="91"/>
        <v>0</v>
      </c>
      <c r="I573" s="1">
        <f t="shared" si="92"/>
        <v>0</v>
      </c>
      <c r="J573" s="7">
        <f t="shared" si="96"/>
        <v>0</v>
      </c>
      <c r="K573" s="1">
        <f t="shared" si="97"/>
        <v>0</v>
      </c>
      <c r="L573" s="2">
        <f t="shared" si="98"/>
        <v>0</v>
      </c>
    </row>
    <row r="574" spans="1:12" x14ac:dyDescent="0.25">
      <c r="A574" s="2">
        <f t="shared" si="93"/>
        <v>573</v>
      </c>
      <c r="B574" s="3">
        <f t="shared" si="88"/>
        <v>63341</v>
      </c>
      <c r="C574" s="4" cm="1">
        <f t="array" ref="C574">IF(A574&lt;=MesesFijo, TIN_Fijo, _xlfn.XLOOKUP(B574, IdxFecha, IdxValor, TIN_Fijo) + Diferencial)</f>
        <v>2.9500000000000002E-2</v>
      </c>
      <c r="D574" s="4">
        <f t="shared" si="89"/>
        <v>2.4583333333333336E-3</v>
      </c>
      <c r="E574" s="6" t="b">
        <f t="shared" si="94"/>
        <v>0</v>
      </c>
      <c r="F574" s="1">
        <f t="shared" si="95"/>
        <v>0</v>
      </c>
      <c r="G574" s="1">
        <f t="shared" si="90"/>
        <v>0</v>
      </c>
      <c r="H574" s="1">
        <f t="shared" si="91"/>
        <v>0</v>
      </c>
      <c r="I574" s="1">
        <f t="shared" si="92"/>
        <v>0</v>
      </c>
      <c r="J574" s="7">
        <f t="shared" si="96"/>
        <v>0</v>
      </c>
      <c r="K574" s="1">
        <f t="shared" si="97"/>
        <v>0</v>
      </c>
      <c r="L574" s="2">
        <f t="shared" si="98"/>
        <v>0</v>
      </c>
    </row>
    <row r="575" spans="1:12" x14ac:dyDescent="0.25">
      <c r="A575" s="2">
        <f t="shared" si="93"/>
        <v>574</v>
      </c>
      <c r="B575" s="3">
        <f t="shared" si="88"/>
        <v>63371</v>
      </c>
      <c r="C575" s="4" cm="1">
        <f t="array" ref="C575">IF(A575&lt;=MesesFijo, TIN_Fijo, _xlfn.XLOOKUP(B575, IdxFecha, IdxValor, TIN_Fijo) + Diferencial)</f>
        <v>2.9500000000000002E-2</v>
      </c>
      <c r="D575" s="4">
        <f t="shared" si="89"/>
        <v>2.4583333333333336E-3</v>
      </c>
      <c r="E575" s="6" t="b">
        <f t="shared" si="94"/>
        <v>0</v>
      </c>
      <c r="F575" s="1">
        <f t="shared" si="95"/>
        <v>0</v>
      </c>
      <c r="G575" s="1">
        <f t="shared" si="90"/>
        <v>0</v>
      </c>
      <c r="H575" s="1">
        <f t="shared" si="91"/>
        <v>0</v>
      </c>
      <c r="I575" s="1">
        <f t="shared" si="92"/>
        <v>0</v>
      </c>
      <c r="J575" s="7">
        <f t="shared" si="96"/>
        <v>0</v>
      </c>
      <c r="K575" s="1">
        <f t="shared" si="97"/>
        <v>0</v>
      </c>
      <c r="L575" s="2">
        <f t="shared" si="98"/>
        <v>0</v>
      </c>
    </row>
    <row r="576" spans="1:12" x14ac:dyDescent="0.25">
      <c r="A576" s="2">
        <f t="shared" si="93"/>
        <v>575</v>
      </c>
      <c r="B576" s="3">
        <f t="shared" si="88"/>
        <v>63402</v>
      </c>
      <c r="C576" s="4" cm="1">
        <f t="array" ref="C576">IF(A576&lt;=MesesFijo, TIN_Fijo, _xlfn.XLOOKUP(B576, IdxFecha, IdxValor, TIN_Fijo) + Diferencial)</f>
        <v>2.9500000000000002E-2</v>
      </c>
      <c r="D576" s="4">
        <f t="shared" si="89"/>
        <v>2.4583333333333336E-3</v>
      </c>
      <c r="E576" s="6" t="b">
        <f t="shared" si="94"/>
        <v>0</v>
      </c>
      <c r="F576" s="1">
        <f t="shared" si="95"/>
        <v>0</v>
      </c>
      <c r="G576" s="1">
        <f t="shared" si="90"/>
        <v>0</v>
      </c>
      <c r="H576" s="1">
        <f t="shared" si="91"/>
        <v>0</v>
      </c>
      <c r="I576" s="1">
        <f t="shared" si="92"/>
        <v>0</v>
      </c>
      <c r="J576" s="7">
        <f t="shared" si="96"/>
        <v>0</v>
      </c>
      <c r="K576" s="1">
        <f t="shared" si="97"/>
        <v>0</v>
      </c>
      <c r="L576" s="2">
        <f t="shared" si="98"/>
        <v>0</v>
      </c>
    </row>
    <row r="577" spans="1:12" x14ac:dyDescent="0.25">
      <c r="A577" s="2">
        <f t="shared" si="93"/>
        <v>576</v>
      </c>
      <c r="B577" s="3">
        <f t="shared" si="88"/>
        <v>63433</v>
      </c>
      <c r="C577" s="4" cm="1">
        <f t="array" ref="C577">IF(A577&lt;=MesesFijo, TIN_Fijo, _xlfn.XLOOKUP(B577, IdxFecha, IdxValor, TIN_Fijo) + Diferencial)</f>
        <v>2.9500000000000002E-2</v>
      </c>
      <c r="D577" s="4">
        <f t="shared" si="89"/>
        <v>2.4583333333333336E-3</v>
      </c>
      <c r="E577" s="6" t="b">
        <f t="shared" si="94"/>
        <v>0</v>
      </c>
      <c r="F577" s="1">
        <f t="shared" si="95"/>
        <v>0</v>
      </c>
      <c r="G577" s="1">
        <f t="shared" si="90"/>
        <v>0</v>
      </c>
      <c r="H577" s="1">
        <f t="shared" si="91"/>
        <v>0</v>
      </c>
      <c r="I577" s="1">
        <f t="shared" si="92"/>
        <v>0</v>
      </c>
      <c r="J577" s="7">
        <f t="shared" si="96"/>
        <v>0</v>
      </c>
      <c r="K577" s="1">
        <f t="shared" si="97"/>
        <v>0</v>
      </c>
      <c r="L577" s="2">
        <f t="shared" si="98"/>
        <v>0</v>
      </c>
    </row>
    <row r="578" spans="1:12" x14ac:dyDescent="0.25">
      <c r="A578" s="2">
        <f t="shared" si="93"/>
        <v>577</v>
      </c>
      <c r="B578" s="3">
        <f t="shared" ref="B578:B641" si="99">EDATE(Firma, A578-1)</f>
        <v>63463</v>
      </c>
      <c r="C578" s="4" cm="1">
        <f t="array" ref="C578">IF(A578&lt;=MesesFijo, TIN_Fijo, _xlfn.XLOOKUP(B578, IdxFecha, IdxValor, TIN_Fijo) + Diferencial)</f>
        <v>2.9500000000000002E-2</v>
      </c>
      <c r="D578" s="4">
        <f t="shared" ref="D578:D641" si="100">C578/12</f>
        <v>2.4583333333333336E-3</v>
      </c>
      <c r="E578" s="6" t="b">
        <f t="shared" si="94"/>
        <v>1</v>
      </c>
      <c r="F578" s="1">
        <f t="shared" si="95"/>
        <v>0</v>
      </c>
      <c r="G578" s="1">
        <f t="shared" ref="G578:G600" si="101">IF(J578&lt;=0,0,J578*D578)</f>
        <v>0</v>
      </c>
      <c r="H578" s="1">
        <f t="shared" ref="H578:H641" si="102">IF(J578&lt;=0,0,F578-G578)</f>
        <v>0</v>
      </c>
      <c r="I578" s="1">
        <f t="shared" ref="I578:I641" si="103">IF(J578&lt;=0,0,IFERROR(SUMIFS(ExtrasImp, ExtrasFecha, B578), 0))</f>
        <v>0</v>
      </c>
      <c r="J578" s="7">
        <f t="shared" si="96"/>
        <v>0</v>
      </c>
      <c r="K578" s="1">
        <f t="shared" si="97"/>
        <v>0</v>
      </c>
      <c r="L578" s="2">
        <f t="shared" si="98"/>
        <v>0</v>
      </c>
    </row>
    <row r="579" spans="1:12" x14ac:dyDescent="0.25">
      <c r="A579" s="2">
        <f t="shared" ref="A579:A600" si="104">A578+1</f>
        <v>578</v>
      </c>
      <c r="B579" s="3">
        <f t="shared" si="99"/>
        <v>63494</v>
      </c>
      <c r="C579" s="4" cm="1">
        <f t="array" ref="C579">IF(A579&lt;=MesesFijo, TIN_Fijo, _xlfn.XLOOKUP(B579, IdxFecha, IdxValor, TIN_Fijo) + Diferencial)</f>
        <v>2.9500000000000002E-2</v>
      </c>
      <c r="D579" s="4">
        <f t="shared" si="100"/>
        <v>2.4583333333333336E-3</v>
      </c>
      <c r="E579" s="6" t="b">
        <f t="shared" ref="E579:E600" si="105">IF(A579=1,TRUE, IF(A579=MesesFijo+1, TRUE, IF(A579&gt;MesesFijo, MOD(A579-MesesFijo-1, RevMeses)=0, FALSE)))</f>
        <v>0</v>
      </c>
      <c r="F579" s="1">
        <f t="shared" ref="F579:F642" si="106">IF(J579&lt;=0,0,IF(E579, -PMT(D579, L579, J579), F578))</f>
        <v>0</v>
      </c>
      <c r="G579" s="1">
        <f t="shared" si="101"/>
        <v>0</v>
      </c>
      <c r="H579" s="1">
        <f t="shared" si="102"/>
        <v>0</v>
      </c>
      <c r="I579" s="1">
        <f t="shared" si="103"/>
        <v>0</v>
      </c>
      <c r="J579" s="7">
        <f t="shared" ref="J579:J600" si="107">K578</f>
        <v>0</v>
      </c>
      <c r="K579" s="1">
        <f t="shared" ref="K579:K642" si="108">MAX(0, J579-H579-I579)</f>
        <v>0</v>
      </c>
      <c r="L579" s="2">
        <f t="shared" ref="L579:L600" si="109">IF(J579&lt;=0,0,IF(A579=1, PlazoMeses, IF(E579, IF(ModoAnt="Reducir plazo", ROUNDUP(NPER(D579, -F578, J579), 0), PlazoMeses-A579+1), L578)))</f>
        <v>0</v>
      </c>
    </row>
    <row r="580" spans="1:12" x14ac:dyDescent="0.25">
      <c r="A580" s="2">
        <f t="shared" si="104"/>
        <v>579</v>
      </c>
      <c r="B580" s="3">
        <f t="shared" si="99"/>
        <v>63524</v>
      </c>
      <c r="C580" s="4" cm="1">
        <f t="array" ref="C580">IF(A580&lt;=MesesFijo, TIN_Fijo, _xlfn.XLOOKUP(B580, IdxFecha, IdxValor, TIN_Fijo) + Diferencial)</f>
        <v>2.9500000000000002E-2</v>
      </c>
      <c r="D580" s="4">
        <f t="shared" si="100"/>
        <v>2.4583333333333336E-3</v>
      </c>
      <c r="E580" s="6" t="b">
        <f t="shared" si="105"/>
        <v>0</v>
      </c>
      <c r="F580" s="1">
        <f t="shared" si="106"/>
        <v>0</v>
      </c>
      <c r="G580" s="1">
        <f t="shared" si="101"/>
        <v>0</v>
      </c>
      <c r="H580" s="1">
        <f t="shared" si="102"/>
        <v>0</v>
      </c>
      <c r="I580" s="1">
        <f t="shared" si="103"/>
        <v>0</v>
      </c>
      <c r="J580" s="7">
        <f t="shared" si="107"/>
        <v>0</v>
      </c>
      <c r="K580" s="1">
        <f t="shared" si="108"/>
        <v>0</v>
      </c>
      <c r="L580" s="2">
        <f t="shared" si="109"/>
        <v>0</v>
      </c>
    </row>
    <row r="581" spans="1:12" x14ac:dyDescent="0.25">
      <c r="A581" s="2">
        <f t="shared" si="104"/>
        <v>580</v>
      </c>
      <c r="B581" s="3">
        <f t="shared" si="99"/>
        <v>63555</v>
      </c>
      <c r="C581" s="4" cm="1">
        <f t="array" ref="C581">IF(A581&lt;=MesesFijo, TIN_Fijo, _xlfn.XLOOKUP(B581, IdxFecha, IdxValor, TIN_Fijo) + Diferencial)</f>
        <v>2.9500000000000002E-2</v>
      </c>
      <c r="D581" s="4">
        <f t="shared" si="100"/>
        <v>2.4583333333333336E-3</v>
      </c>
      <c r="E581" s="6" t="b">
        <f t="shared" si="105"/>
        <v>0</v>
      </c>
      <c r="F581" s="1">
        <f t="shared" si="106"/>
        <v>0</v>
      </c>
      <c r="G581" s="1">
        <f t="shared" si="101"/>
        <v>0</v>
      </c>
      <c r="H581" s="1">
        <f t="shared" si="102"/>
        <v>0</v>
      </c>
      <c r="I581" s="1">
        <f t="shared" si="103"/>
        <v>0</v>
      </c>
      <c r="J581" s="7">
        <f t="shared" si="107"/>
        <v>0</v>
      </c>
      <c r="K581" s="1">
        <f t="shared" si="108"/>
        <v>0</v>
      </c>
      <c r="L581" s="2">
        <f t="shared" si="109"/>
        <v>0</v>
      </c>
    </row>
    <row r="582" spans="1:12" x14ac:dyDescent="0.25">
      <c r="A582" s="2">
        <f t="shared" si="104"/>
        <v>581</v>
      </c>
      <c r="B582" s="3">
        <f t="shared" si="99"/>
        <v>63586</v>
      </c>
      <c r="C582" s="4" cm="1">
        <f t="array" ref="C582">IF(A582&lt;=MesesFijo, TIN_Fijo, _xlfn.XLOOKUP(B582, IdxFecha, IdxValor, TIN_Fijo) + Diferencial)</f>
        <v>2.9500000000000002E-2</v>
      </c>
      <c r="D582" s="4">
        <f t="shared" si="100"/>
        <v>2.4583333333333336E-3</v>
      </c>
      <c r="E582" s="6" t="b">
        <f t="shared" si="105"/>
        <v>0</v>
      </c>
      <c r="F582" s="1">
        <f t="shared" si="106"/>
        <v>0</v>
      </c>
      <c r="G582" s="1">
        <f t="shared" si="101"/>
        <v>0</v>
      </c>
      <c r="H582" s="1">
        <f t="shared" si="102"/>
        <v>0</v>
      </c>
      <c r="I582" s="1">
        <f t="shared" si="103"/>
        <v>0</v>
      </c>
      <c r="J582" s="7">
        <f t="shared" si="107"/>
        <v>0</v>
      </c>
      <c r="K582" s="1">
        <f t="shared" si="108"/>
        <v>0</v>
      </c>
      <c r="L582" s="2">
        <f t="shared" si="109"/>
        <v>0</v>
      </c>
    </row>
    <row r="583" spans="1:12" x14ac:dyDescent="0.25">
      <c r="A583" s="2">
        <f t="shared" si="104"/>
        <v>582</v>
      </c>
      <c r="B583" s="3">
        <f t="shared" si="99"/>
        <v>63614</v>
      </c>
      <c r="C583" s="4" cm="1">
        <f t="array" ref="C583">IF(A583&lt;=MesesFijo, TIN_Fijo, _xlfn.XLOOKUP(B583, IdxFecha, IdxValor, TIN_Fijo) + Diferencial)</f>
        <v>2.9500000000000002E-2</v>
      </c>
      <c r="D583" s="4">
        <f t="shared" si="100"/>
        <v>2.4583333333333336E-3</v>
      </c>
      <c r="E583" s="6" t="b">
        <f t="shared" si="105"/>
        <v>0</v>
      </c>
      <c r="F583" s="1">
        <f t="shared" si="106"/>
        <v>0</v>
      </c>
      <c r="G583" s="1">
        <f t="shared" si="101"/>
        <v>0</v>
      </c>
      <c r="H583" s="1">
        <f t="shared" si="102"/>
        <v>0</v>
      </c>
      <c r="I583" s="1">
        <f t="shared" si="103"/>
        <v>0</v>
      </c>
      <c r="J583" s="7">
        <f t="shared" si="107"/>
        <v>0</v>
      </c>
      <c r="K583" s="1">
        <f t="shared" si="108"/>
        <v>0</v>
      </c>
      <c r="L583" s="2">
        <f t="shared" si="109"/>
        <v>0</v>
      </c>
    </row>
    <row r="584" spans="1:12" x14ac:dyDescent="0.25">
      <c r="A584" s="2">
        <f t="shared" si="104"/>
        <v>583</v>
      </c>
      <c r="B584" s="3">
        <f t="shared" si="99"/>
        <v>63645</v>
      </c>
      <c r="C584" s="4" cm="1">
        <f t="array" ref="C584">IF(A584&lt;=MesesFijo, TIN_Fijo, _xlfn.XLOOKUP(B584, IdxFecha, IdxValor, TIN_Fijo) + Diferencial)</f>
        <v>2.9500000000000002E-2</v>
      </c>
      <c r="D584" s="4">
        <f t="shared" si="100"/>
        <v>2.4583333333333336E-3</v>
      </c>
      <c r="E584" s="6" t="b">
        <f t="shared" si="105"/>
        <v>0</v>
      </c>
      <c r="F584" s="1">
        <f t="shared" si="106"/>
        <v>0</v>
      </c>
      <c r="G584" s="1">
        <f t="shared" si="101"/>
        <v>0</v>
      </c>
      <c r="H584" s="1">
        <f t="shared" si="102"/>
        <v>0</v>
      </c>
      <c r="I584" s="1">
        <f t="shared" si="103"/>
        <v>0</v>
      </c>
      <c r="J584" s="7">
        <f t="shared" si="107"/>
        <v>0</v>
      </c>
      <c r="K584" s="1">
        <f t="shared" si="108"/>
        <v>0</v>
      </c>
      <c r="L584" s="2">
        <f t="shared" si="109"/>
        <v>0</v>
      </c>
    </row>
    <row r="585" spans="1:12" x14ac:dyDescent="0.25">
      <c r="A585" s="2">
        <f t="shared" si="104"/>
        <v>584</v>
      </c>
      <c r="B585" s="3">
        <f t="shared" si="99"/>
        <v>63675</v>
      </c>
      <c r="C585" s="4" cm="1">
        <f t="array" ref="C585">IF(A585&lt;=MesesFijo, TIN_Fijo, _xlfn.XLOOKUP(B585, IdxFecha, IdxValor, TIN_Fijo) + Diferencial)</f>
        <v>2.9500000000000002E-2</v>
      </c>
      <c r="D585" s="4">
        <f t="shared" si="100"/>
        <v>2.4583333333333336E-3</v>
      </c>
      <c r="E585" s="6" t="b">
        <f t="shared" si="105"/>
        <v>0</v>
      </c>
      <c r="F585" s="1">
        <f t="shared" si="106"/>
        <v>0</v>
      </c>
      <c r="G585" s="1">
        <f t="shared" si="101"/>
        <v>0</v>
      </c>
      <c r="H585" s="1">
        <f t="shared" si="102"/>
        <v>0</v>
      </c>
      <c r="I585" s="1">
        <f t="shared" si="103"/>
        <v>0</v>
      </c>
      <c r="J585" s="7">
        <f t="shared" si="107"/>
        <v>0</v>
      </c>
      <c r="K585" s="1">
        <f t="shared" si="108"/>
        <v>0</v>
      </c>
      <c r="L585" s="2">
        <f t="shared" si="109"/>
        <v>0</v>
      </c>
    </row>
    <row r="586" spans="1:12" x14ac:dyDescent="0.25">
      <c r="A586" s="2">
        <f t="shared" si="104"/>
        <v>585</v>
      </c>
      <c r="B586" s="3">
        <f t="shared" si="99"/>
        <v>63706</v>
      </c>
      <c r="C586" s="4" cm="1">
        <f t="array" ref="C586">IF(A586&lt;=MesesFijo, TIN_Fijo, _xlfn.XLOOKUP(B586, IdxFecha, IdxValor, TIN_Fijo) + Diferencial)</f>
        <v>2.9500000000000002E-2</v>
      </c>
      <c r="D586" s="4">
        <f t="shared" si="100"/>
        <v>2.4583333333333336E-3</v>
      </c>
      <c r="E586" s="6" t="b">
        <f t="shared" si="105"/>
        <v>0</v>
      </c>
      <c r="F586" s="1">
        <f t="shared" si="106"/>
        <v>0</v>
      </c>
      <c r="G586" s="1">
        <f t="shared" si="101"/>
        <v>0</v>
      </c>
      <c r="H586" s="1">
        <f t="shared" si="102"/>
        <v>0</v>
      </c>
      <c r="I586" s="1">
        <f t="shared" si="103"/>
        <v>0</v>
      </c>
      <c r="J586" s="7">
        <f t="shared" si="107"/>
        <v>0</v>
      </c>
      <c r="K586" s="1">
        <f t="shared" si="108"/>
        <v>0</v>
      </c>
      <c r="L586" s="2">
        <f t="shared" si="109"/>
        <v>0</v>
      </c>
    </row>
    <row r="587" spans="1:12" x14ac:dyDescent="0.25">
      <c r="A587" s="2">
        <f t="shared" si="104"/>
        <v>586</v>
      </c>
      <c r="B587" s="3">
        <f t="shared" si="99"/>
        <v>63736</v>
      </c>
      <c r="C587" s="4" cm="1">
        <f t="array" ref="C587">IF(A587&lt;=MesesFijo, TIN_Fijo, _xlfn.XLOOKUP(B587, IdxFecha, IdxValor, TIN_Fijo) + Diferencial)</f>
        <v>2.9500000000000002E-2</v>
      </c>
      <c r="D587" s="4">
        <f t="shared" si="100"/>
        <v>2.4583333333333336E-3</v>
      </c>
      <c r="E587" s="6" t="b">
        <f t="shared" si="105"/>
        <v>0</v>
      </c>
      <c r="F587" s="1">
        <f t="shared" si="106"/>
        <v>0</v>
      </c>
      <c r="G587" s="1">
        <f t="shared" si="101"/>
        <v>0</v>
      </c>
      <c r="H587" s="1">
        <f t="shared" si="102"/>
        <v>0</v>
      </c>
      <c r="I587" s="1">
        <f t="shared" si="103"/>
        <v>0</v>
      </c>
      <c r="J587" s="7">
        <f t="shared" si="107"/>
        <v>0</v>
      </c>
      <c r="K587" s="1">
        <f t="shared" si="108"/>
        <v>0</v>
      </c>
      <c r="L587" s="2">
        <f t="shared" si="109"/>
        <v>0</v>
      </c>
    </row>
    <row r="588" spans="1:12" x14ac:dyDescent="0.25">
      <c r="A588" s="2">
        <f t="shared" si="104"/>
        <v>587</v>
      </c>
      <c r="B588" s="3">
        <f t="shared" si="99"/>
        <v>63767</v>
      </c>
      <c r="C588" s="4" cm="1">
        <f t="array" ref="C588">IF(A588&lt;=MesesFijo, TIN_Fijo, _xlfn.XLOOKUP(B588, IdxFecha, IdxValor, TIN_Fijo) + Diferencial)</f>
        <v>2.9500000000000002E-2</v>
      </c>
      <c r="D588" s="4">
        <f t="shared" si="100"/>
        <v>2.4583333333333336E-3</v>
      </c>
      <c r="E588" s="6" t="b">
        <f t="shared" si="105"/>
        <v>0</v>
      </c>
      <c r="F588" s="1">
        <f t="shared" si="106"/>
        <v>0</v>
      </c>
      <c r="G588" s="1">
        <f t="shared" si="101"/>
        <v>0</v>
      </c>
      <c r="H588" s="1">
        <f t="shared" si="102"/>
        <v>0</v>
      </c>
      <c r="I588" s="1">
        <f t="shared" si="103"/>
        <v>0</v>
      </c>
      <c r="J588" s="7">
        <f t="shared" si="107"/>
        <v>0</v>
      </c>
      <c r="K588" s="1">
        <f t="shared" si="108"/>
        <v>0</v>
      </c>
      <c r="L588" s="2">
        <f t="shared" si="109"/>
        <v>0</v>
      </c>
    </row>
    <row r="589" spans="1:12" x14ac:dyDescent="0.25">
      <c r="A589" s="2">
        <f t="shared" si="104"/>
        <v>588</v>
      </c>
      <c r="B589" s="3">
        <f t="shared" si="99"/>
        <v>63798</v>
      </c>
      <c r="C589" s="4" cm="1">
        <f t="array" ref="C589">IF(A589&lt;=MesesFijo, TIN_Fijo, _xlfn.XLOOKUP(B589, IdxFecha, IdxValor, TIN_Fijo) + Diferencial)</f>
        <v>2.9500000000000002E-2</v>
      </c>
      <c r="D589" s="4">
        <f t="shared" si="100"/>
        <v>2.4583333333333336E-3</v>
      </c>
      <c r="E589" s="6" t="b">
        <f t="shared" si="105"/>
        <v>0</v>
      </c>
      <c r="F589" s="1">
        <f t="shared" si="106"/>
        <v>0</v>
      </c>
      <c r="G589" s="1">
        <f t="shared" si="101"/>
        <v>0</v>
      </c>
      <c r="H589" s="1">
        <f t="shared" si="102"/>
        <v>0</v>
      </c>
      <c r="I589" s="1">
        <f t="shared" si="103"/>
        <v>0</v>
      </c>
      <c r="J589" s="7">
        <f t="shared" si="107"/>
        <v>0</v>
      </c>
      <c r="K589" s="1">
        <f t="shared" si="108"/>
        <v>0</v>
      </c>
      <c r="L589" s="2">
        <f t="shared" si="109"/>
        <v>0</v>
      </c>
    </row>
    <row r="590" spans="1:12" x14ac:dyDescent="0.25">
      <c r="A590" s="2">
        <f t="shared" si="104"/>
        <v>589</v>
      </c>
      <c r="B590" s="3">
        <f t="shared" si="99"/>
        <v>63828</v>
      </c>
      <c r="C590" s="4" cm="1">
        <f t="array" ref="C590">IF(A590&lt;=MesesFijo, TIN_Fijo, _xlfn.XLOOKUP(B590, IdxFecha, IdxValor, TIN_Fijo) + Diferencial)</f>
        <v>2.9500000000000002E-2</v>
      </c>
      <c r="D590" s="4">
        <f t="shared" si="100"/>
        <v>2.4583333333333336E-3</v>
      </c>
      <c r="E590" s="6" t="b">
        <f t="shared" si="105"/>
        <v>1</v>
      </c>
      <c r="F590" s="1">
        <f t="shared" si="106"/>
        <v>0</v>
      </c>
      <c r="G590" s="1">
        <f t="shared" si="101"/>
        <v>0</v>
      </c>
      <c r="H590" s="1">
        <f t="shared" si="102"/>
        <v>0</v>
      </c>
      <c r="I590" s="1">
        <f t="shared" si="103"/>
        <v>0</v>
      </c>
      <c r="J590" s="7">
        <f t="shared" si="107"/>
        <v>0</v>
      </c>
      <c r="K590" s="1">
        <f t="shared" si="108"/>
        <v>0</v>
      </c>
      <c r="L590" s="2">
        <f t="shared" si="109"/>
        <v>0</v>
      </c>
    </row>
    <row r="591" spans="1:12" x14ac:dyDescent="0.25">
      <c r="A591" s="2">
        <f t="shared" si="104"/>
        <v>590</v>
      </c>
      <c r="B591" s="3">
        <f t="shared" si="99"/>
        <v>63859</v>
      </c>
      <c r="C591" s="4" cm="1">
        <f t="array" ref="C591">IF(A591&lt;=MesesFijo, TIN_Fijo, _xlfn.XLOOKUP(B591, IdxFecha, IdxValor, TIN_Fijo) + Diferencial)</f>
        <v>2.9500000000000002E-2</v>
      </c>
      <c r="D591" s="4">
        <f t="shared" si="100"/>
        <v>2.4583333333333336E-3</v>
      </c>
      <c r="E591" s="6" t="b">
        <f t="shared" si="105"/>
        <v>0</v>
      </c>
      <c r="F591" s="1">
        <f t="shared" si="106"/>
        <v>0</v>
      </c>
      <c r="G591" s="1">
        <f t="shared" si="101"/>
        <v>0</v>
      </c>
      <c r="H591" s="1">
        <f t="shared" si="102"/>
        <v>0</v>
      </c>
      <c r="I591" s="1">
        <f t="shared" si="103"/>
        <v>0</v>
      </c>
      <c r="J591" s="7">
        <f t="shared" si="107"/>
        <v>0</v>
      </c>
      <c r="K591" s="1">
        <f t="shared" si="108"/>
        <v>0</v>
      </c>
      <c r="L591" s="2">
        <f t="shared" si="109"/>
        <v>0</v>
      </c>
    </row>
    <row r="592" spans="1:12" x14ac:dyDescent="0.25">
      <c r="A592" s="2">
        <f t="shared" si="104"/>
        <v>591</v>
      </c>
      <c r="B592" s="3">
        <f t="shared" si="99"/>
        <v>63889</v>
      </c>
      <c r="C592" s="4" cm="1">
        <f t="array" ref="C592">IF(A592&lt;=MesesFijo, TIN_Fijo, _xlfn.XLOOKUP(B592, IdxFecha, IdxValor, TIN_Fijo) + Diferencial)</f>
        <v>2.9500000000000002E-2</v>
      </c>
      <c r="D592" s="4">
        <f t="shared" si="100"/>
        <v>2.4583333333333336E-3</v>
      </c>
      <c r="E592" s="6" t="b">
        <f t="shared" si="105"/>
        <v>0</v>
      </c>
      <c r="F592" s="1">
        <f t="shared" si="106"/>
        <v>0</v>
      </c>
      <c r="G592" s="1">
        <f t="shared" si="101"/>
        <v>0</v>
      </c>
      <c r="H592" s="1">
        <f t="shared" si="102"/>
        <v>0</v>
      </c>
      <c r="I592" s="1">
        <f t="shared" si="103"/>
        <v>0</v>
      </c>
      <c r="J592" s="7">
        <f t="shared" si="107"/>
        <v>0</v>
      </c>
      <c r="K592" s="1">
        <f t="shared" si="108"/>
        <v>0</v>
      </c>
      <c r="L592" s="2">
        <f t="shared" si="109"/>
        <v>0</v>
      </c>
    </row>
    <row r="593" spans="1:12" x14ac:dyDescent="0.25">
      <c r="A593" s="2">
        <f t="shared" si="104"/>
        <v>592</v>
      </c>
      <c r="B593" s="3">
        <f t="shared" si="99"/>
        <v>63920</v>
      </c>
      <c r="C593" s="4" cm="1">
        <f t="array" ref="C593">IF(A593&lt;=MesesFijo, TIN_Fijo, _xlfn.XLOOKUP(B593, IdxFecha, IdxValor, TIN_Fijo) + Diferencial)</f>
        <v>2.9500000000000002E-2</v>
      </c>
      <c r="D593" s="4">
        <f t="shared" si="100"/>
        <v>2.4583333333333336E-3</v>
      </c>
      <c r="E593" s="6" t="b">
        <f t="shared" si="105"/>
        <v>0</v>
      </c>
      <c r="F593" s="1">
        <f t="shared" si="106"/>
        <v>0</v>
      </c>
      <c r="G593" s="1">
        <f t="shared" si="101"/>
        <v>0</v>
      </c>
      <c r="H593" s="1">
        <f t="shared" si="102"/>
        <v>0</v>
      </c>
      <c r="I593" s="1">
        <f t="shared" si="103"/>
        <v>0</v>
      </c>
      <c r="J593" s="7">
        <f t="shared" si="107"/>
        <v>0</v>
      </c>
      <c r="K593" s="1">
        <f t="shared" si="108"/>
        <v>0</v>
      </c>
      <c r="L593" s="2">
        <f t="shared" si="109"/>
        <v>0</v>
      </c>
    </row>
    <row r="594" spans="1:12" x14ac:dyDescent="0.25">
      <c r="A594" s="2">
        <f t="shared" si="104"/>
        <v>593</v>
      </c>
      <c r="B594" s="3">
        <f t="shared" si="99"/>
        <v>63951</v>
      </c>
      <c r="C594" s="4" cm="1">
        <f t="array" ref="C594">IF(A594&lt;=MesesFijo, TIN_Fijo, _xlfn.XLOOKUP(B594, IdxFecha, IdxValor, TIN_Fijo) + Diferencial)</f>
        <v>2.9500000000000002E-2</v>
      </c>
      <c r="D594" s="4">
        <f t="shared" si="100"/>
        <v>2.4583333333333336E-3</v>
      </c>
      <c r="E594" s="6" t="b">
        <f t="shared" si="105"/>
        <v>0</v>
      </c>
      <c r="F594" s="1">
        <f t="shared" si="106"/>
        <v>0</v>
      </c>
      <c r="G594" s="1">
        <f t="shared" si="101"/>
        <v>0</v>
      </c>
      <c r="H594" s="1">
        <f t="shared" si="102"/>
        <v>0</v>
      </c>
      <c r="I594" s="1">
        <f t="shared" si="103"/>
        <v>0</v>
      </c>
      <c r="J594" s="7">
        <f t="shared" si="107"/>
        <v>0</v>
      </c>
      <c r="K594" s="1">
        <f t="shared" si="108"/>
        <v>0</v>
      </c>
      <c r="L594" s="2">
        <f t="shared" si="109"/>
        <v>0</v>
      </c>
    </row>
    <row r="595" spans="1:12" x14ac:dyDescent="0.25">
      <c r="A595" s="2">
        <f t="shared" si="104"/>
        <v>594</v>
      </c>
      <c r="B595" s="3">
        <f t="shared" si="99"/>
        <v>63979</v>
      </c>
      <c r="C595" s="4" cm="1">
        <f t="array" ref="C595">IF(A595&lt;=MesesFijo, TIN_Fijo, _xlfn.XLOOKUP(B595, IdxFecha, IdxValor, TIN_Fijo) + Diferencial)</f>
        <v>2.9500000000000002E-2</v>
      </c>
      <c r="D595" s="4">
        <f t="shared" si="100"/>
        <v>2.4583333333333336E-3</v>
      </c>
      <c r="E595" s="6" t="b">
        <f t="shared" si="105"/>
        <v>0</v>
      </c>
      <c r="F595" s="1">
        <f t="shared" si="106"/>
        <v>0</v>
      </c>
      <c r="G595" s="1">
        <f t="shared" si="101"/>
        <v>0</v>
      </c>
      <c r="H595" s="1">
        <f t="shared" si="102"/>
        <v>0</v>
      </c>
      <c r="I595" s="1">
        <f t="shared" si="103"/>
        <v>0</v>
      </c>
      <c r="J595" s="7">
        <f t="shared" si="107"/>
        <v>0</v>
      </c>
      <c r="K595" s="1">
        <f t="shared" si="108"/>
        <v>0</v>
      </c>
      <c r="L595" s="2">
        <f t="shared" si="109"/>
        <v>0</v>
      </c>
    </row>
    <row r="596" spans="1:12" x14ac:dyDescent="0.25">
      <c r="A596" s="2">
        <f t="shared" si="104"/>
        <v>595</v>
      </c>
      <c r="B596" s="3">
        <f t="shared" si="99"/>
        <v>64010</v>
      </c>
      <c r="C596" s="4" cm="1">
        <f t="array" ref="C596">IF(A596&lt;=MesesFijo, TIN_Fijo, _xlfn.XLOOKUP(B596, IdxFecha, IdxValor, TIN_Fijo) + Diferencial)</f>
        <v>2.9500000000000002E-2</v>
      </c>
      <c r="D596" s="4">
        <f t="shared" si="100"/>
        <v>2.4583333333333336E-3</v>
      </c>
      <c r="E596" s="6" t="b">
        <f t="shared" si="105"/>
        <v>0</v>
      </c>
      <c r="F596" s="1">
        <f t="shared" si="106"/>
        <v>0</v>
      </c>
      <c r="G596" s="1">
        <f t="shared" si="101"/>
        <v>0</v>
      </c>
      <c r="H596" s="1">
        <f t="shared" si="102"/>
        <v>0</v>
      </c>
      <c r="I596" s="1">
        <f t="shared" si="103"/>
        <v>0</v>
      </c>
      <c r="J596" s="7">
        <f t="shared" si="107"/>
        <v>0</v>
      </c>
      <c r="K596" s="1">
        <f t="shared" si="108"/>
        <v>0</v>
      </c>
      <c r="L596" s="2">
        <f t="shared" si="109"/>
        <v>0</v>
      </c>
    </row>
    <row r="597" spans="1:12" x14ac:dyDescent="0.25">
      <c r="A597" s="2">
        <f t="shared" si="104"/>
        <v>596</v>
      </c>
      <c r="B597" s="3">
        <f t="shared" si="99"/>
        <v>64040</v>
      </c>
      <c r="C597" s="4" cm="1">
        <f t="array" ref="C597">IF(A597&lt;=MesesFijo, TIN_Fijo, _xlfn.XLOOKUP(B597, IdxFecha, IdxValor, TIN_Fijo) + Diferencial)</f>
        <v>2.9500000000000002E-2</v>
      </c>
      <c r="D597" s="4">
        <f t="shared" si="100"/>
        <v>2.4583333333333336E-3</v>
      </c>
      <c r="E597" s="6" t="b">
        <f t="shared" si="105"/>
        <v>0</v>
      </c>
      <c r="F597" s="1">
        <f t="shared" si="106"/>
        <v>0</v>
      </c>
      <c r="G597" s="1">
        <f t="shared" si="101"/>
        <v>0</v>
      </c>
      <c r="H597" s="1">
        <f t="shared" si="102"/>
        <v>0</v>
      </c>
      <c r="I597" s="1">
        <f t="shared" si="103"/>
        <v>0</v>
      </c>
      <c r="J597" s="7">
        <f t="shared" si="107"/>
        <v>0</v>
      </c>
      <c r="K597" s="1">
        <f t="shared" si="108"/>
        <v>0</v>
      </c>
      <c r="L597" s="2">
        <f t="shared" si="109"/>
        <v>0</v>
      </c>
    </row>
    <row r="598" spans="1:12" x14ac:dyDescent="0.25">
      <c r="A598" s="2">
        <f t="shared" si="104"/>
        <v>597</v>
      </c>
      <c r="B598" s="3">
        <f t="shared" si="99"/>
        <v>64071</v>
      </c>
      <c r="C598" s="4" cm="1">
        <f t="array" ref="C598">IF(A598&lt;=MesesFijo, TIN_Fijo, _xlfn.XLOOKUP(B598, IdxFecha, IdxValor, TIN_Fijo) + Diferencial)</f>
        <v>2.9500000000000002E-2</v>
      </c>
      <c r="D598" s="4">
        <f t="shared" si="100"/>
        <v>2.4583333333333336E-3</v>
      </c>
      <c r="E598" s="6" t="b">
        <f t="shared" si="105"/>
        <v>0</v>
      </c>
      <c r="F598" s="1">
        <f t="shared" si="106"/>
        <v>0</v>
      </c>
      <c r="G598" s="1">
        <f t="shared" si="101"/>
        <v>0</v>
      </c>
      <c r="H598" s="1">
        <f t="shared" si="102"/>
        <v>0</v>
      </c>
      <c r="I598" s="1">
        <f t="shared" si="103"/>
        <v>0</v>
      </c>
      <c r="J598" s="7">
        <f t="shared" si="107"/>
        <v>0</v>
      </c>
      <c r="K598" s="1">
        <f t="shared" si="108"/>
        <v>0</v>
      </c>
      <c r="L598" s="2">
        <f t="shared" si="109"/>
        <v>0</v>
      </c>
    </row>
    <row r="599" spans="1:12" x14ac:dyDescent="0.25">
      <c r="A599" s="2">
        <f t="shared" si="104"/>
        <v>598</v>
      </c>
      <c r="B599" s="3">
        <f t="shared" si="99"/>
        <v>64101</v>
      </c>
      <c r="C599" s="4" cm="1">
        <f t="array" ref="C599">IF(A599&lt;=MesesFijo, TIN_Fijo, _xlfn.XLOOKUP(B599, IdxFecha, IdxValor, TIN_Fijo) + Diferencial)</f>
        <v>2.9500000000000002E-2</v>
      </c>
      <c r="D599" s="4">
        <f t="shared" si="100"/>
        <v>2.4583333333333336E-3</v>
      </c>
      <c r="E599" s="6" t="b">
        <f t="shared" si="105"/>
        <v>0</v>
      </c>
      <c r="F599" s="1">
        <f t="shared" si="106"/>
        <v>0</v>
      </c>
      <c r="G599" s="1">
        <f t="shared" si="101"/>
        <v>0</v>
      </c>
      <c r="H599" s="1">
        <f t="shared" si="102"/>
        <v>0</v>
      </c>
      <c r="I599" s="1">
        <f t="shared" si="103"/>
        <v>0</v>
      </c>
      <c r="J599" s="7">
        <f t="shared" si="107"/>
        <v>0</v>
      </c>
      <c r="K599" s="1">
        <f t="shared" si="108"/>
        <v>0</v>
      </c>
      <c r="L599" s="2">
        <f t="shared" si="109"/>
        <v>0</v>
      </c>
    </row>
    <row r="600" spans="1:12" x14ac:dyDescent="0.25">
      <c r="A600" s="2">
        <f t="shared" si="104"/>
        <v>599</v>
      </c>
      <c r="B600" s="3">
        <f t="shared" si="99"/>
        <v>64132</v>
      </c>
      <c r="C600" s="4" cm="1">
        <f t="array" ref="C600">IF(A600&lt;=MesesFijo, TIN_Fijo, _xlfn.XLOOKUP(B600, IdxFecha, IdxValor, TIN_Fijo) + Diferencial)</f>
        <v>2.9500000000000002E-2</v>
      </c>
      <c r="D600" s="4">
        <f t="shared" si="100"/>
        <v>2.4583333333333336E-3</v>
      </c>
      <c r="E600" s="6" t="b">
        <f t="shared" si="105"/>
        <v>0</v>
      </c>
      <c r="F600" s="1">
        <f t="shared" si="106"/>
        <v>0</v>
      </c>
      <c r="G600" s="1">
        <f t="shared" si="101"/>
        <v>0</v>
      </c>
      <c r="H600" s="1">
        <f t="shared" si="102"/>
        <v>0</v>
      </c>
      <c r="I600" s="1">
        <f t="shared" si="103"/>
        <v>0</v>
      </c>
      <c r="J600" s="7">
        <f t="shared" si="107"/>
        <v>0</v>
      </c>
      <c r="K600" s="1">
        <f t="shared" si="108"/>
        <v>0</v>
      </c>
      <c r="L600" s="2">
        <f t="shared" si="109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02"/>
  <sheetViews>
    <sheetView workbookViewId="0">
      <selection activeCell="S13" sqref="S13"/>
    </sheetView>
  </sheetViews>
  <sheetFormatPr baseColWidth="10" defaultColWidth="9.140625" defaultRowHeight="15" x14ac:dyDescent="0.25"/>
  <cols>
    <col min="1" max="1" width="14.7109375" customWidth="1"/>
    <col min="2" max="2" width="16.7109375" customWidth="1"/>
  </cols>
  <sheetData>
    <row r="1" spans="1:2" x14ac:dyDescent="0.25">
      <c r="A1" s="9" t="s">
        <v>24</v>
      </c>
      <c r="B1" s="9" t="s">
        <v>29</v>
      </c>
    </row>
    <row r="2" spans="1:2" x14ac:dyDescent="0.25">
      <c r="A2" s="3">
        <f>Firma</f>
        <v>45931</v>
      </c>
      <c r="B2" s="1">
        <f>Prestamo - IF(Financiar="No", ComisionEur + Gastos, 0)</f>
        <v>240000</v>
      </c>
    </row>
    <row r="3" spans="1:2" x14ac:dyDescent="0.25">
      <c r="A3" s="3">
        <f>Amortización!B2</f>
        <v>45931</v>
      </c>
      <c r="B3" s="1">
        <f>-(Amortización!F2+Amortización!I2)</f>
        <v>-909.25172394501737</v>
      </c>
    </row>
    <row r="4" spans="1:2" x14ac:dyDescent="0.25">
      <c r="A4" s="3">
        <f>Amortización!B3</f>
        <v>45962</v>
      </c>
      <c r="B4" s="1">
        <f>-(Amortización!F3+Amortización!I3)</f>
        <v>-909.25172394501737</v>
      </c>
    </row>
    <row r="5" spans="1:2" x14ac:dyDescent="0.25">
      <c r="A5" s="3">
        <f>Amortización!B4</f>
        <v>45992</v>
      </c>
      <c r="B5" s="1">
        <f>-(Amortización!F4+Amortización!I4)</f>
        <v>-909.25172394501737</v>
      </c>
    </row>
    <row r="6" spans="1:2" x14ac:dyDescent="0.25">
      <c r="A6" s="3">
        <f>Amortización!B5</f>
        <v>46023</v>
      </c>
      <c r="B6" s="1">
        <f>-(Amortización!F5+Amortización!I5)</f>
        <v>-909.25172394501737</v>
      </c>
    </row>
    <row r="7" spans="1:2" x14ac:dyDescent="0.25">
      <c r="A7" s="3">
        <f>Amortización!B6</f>
        <v>46054</v>
      </c>
      <c r="B7" s="1">
        <f>-(Amortización!F6+Amortización!I6)</f>
        <v>-909.25172394501737</v>
      </c>
    </row>
    <row r="8" spans="1:2" x14ac:dyDescent="0.25">
      <c r="A8" s="3">
        <f>Amortización!B7</f>
        <v>46082</v>
      </c>
      <c r="B8" s="1">
        <f>-(Amortización!F7+Amortización!I7)</f>
        <v>-909.25172394501737</v>
      </c>
    </row>
    <row r="9" spans="1:2" x14ac:dyDescent="0.25">
      <c r="A9" s="3">
        <f>Amortización!B8</f>
        <v>46113</v>
      </c>
      <c r="B9" s="1">
        <f>-(Amortización!F8+Amortización!I8)</f>
        <v>-909.25172394501737</v>
      </c>
    </row>
    <row r="10" spans="1:2" x14ac:dyDescent="0.25">
      <c r="A10" s="3">
        <f>Amortización!B9</f>
        <v>46143</v>
      </c>
      <c r="B10" s="1">
        <f>-(Amortización!F9+Amortización!I9)</f>
        <v>-909.25172394501737</v>
      </c>
    </row>
    <row r="11" spans="1:2" x14ac:dyDescent="0.25">
      <c r="A11" s="3">
        <f>Amortización!B10</f>
        <v>46174</v>
      </c>
      <c r="B11" s="1">
        <f>-(Amortización!F10+Amortización!I10)</f>
        <v>-909.25172394501737</v>
      </c>
    </row>
    <row r="12" spans="1:2" x14ac:dyDescent="0.25">
      <c r="A12" s="3">
        <f>Amortización!B11</f>
        <v>46204</v>
      </c>
      <c r="B12" s="1">
        <f>-(Amortización!F11+Amortización!I11)</f>
        <v>-909.25172394501737</v>
      </c>
    </row>
    <row r="13" spans="1:2" x14ac:dyDescent="0.25">
      <c r="A13" s="3">
        <f>Amortización!B12</f>
        <v>46235</v>
      </c>
      <c r="B13" s="1">
        <f>-(Amortización!F12+Amortización!I12)</f>
        <v>-909.25172394501737</v>
      </c>
    </row>
    <row r="14" spans="1:2" x14ac:dyDescent="0.25">
      <c r="A14" s="3">
        <f>Amortización!B13</f>
        <v>46266</v>
      </c>
      <c r="B14" s="1">
        <f>-(Amortización!F13+Amortización!I13)</f>
        <v>-909.25172394501737</v>
      </c>
    </row>
    <row r="15" spans="1:2" x14ac:dyDescent="0.25">
      <c r="A15" s="3">
        <f>Amortización!B14</f>
        <v>46296</v>
      </c>
      <c r="B15" s="1">
        <f>-(Amortización!F14+Amortización!I14)</f>
        <v>-909.25172394501737</v>
      </c>
    </row>
    <row r="16" spans="1:2" x14ac:dyDescent="0.25">
      <c r="A16" s="3">
        <f>Amortización!B15</f>
        <v>46327</v>
      </c>
      <c r="B16" s="1">
        <f>-(Amortización!F15+Amortización!I15)</f>
        <v>-909.25172394501737</v>
      </c>
    </row>
    <row r="17" spans="1:2" x14ac:dyDescent="0.25">
      <c r="A17" s="3">
        <f>Amortización!B16</f>
        <v>46357</v>
      </c>
      <c r="B17" s="1">
        <f>-(Amortización!F16+Amortización!I16)</f>
        <v>-909.25172394501737</v>
      </c>
    </row>
    <row r="18" spans="1:2" x14ac:dyDescent="0.25">
      <c r="A18" s="3">
        <f>Amortización!B17</f>
        <v>46388</v>
      </c>
      <c r="B18" s="1">
        <f>-(Amortización!F17+Amortización!I17)</f>
        <v>-909.25172394501737</v>
      </c>
    </row>
    <row r="19" spans="1:2" x14ac:dyDescent="0.25">
      <c r="A19" s="3">
        <f>Amortización!B18</f>
        <v>46419</v>
      </c>
      <c r="B19" s="1">
        <f>-(Amortización!F18+Amortización!I18)</f>
        <v>-909.25172394501737</v>
      </c>
    </row>
    <row r="20" spans="1:2" x14ac:dyDescent="0.25">
      <c r="A20" s="3">
        <f>Amortización!B19</f>
        <v>46447</v>
      </c>
      <c r="B20" s="1">
        <f>-(Amortización!F19+Amortización!I19)</f>
        <v>-909.25172394501737</v>
      </c>
    </row>
    <row r="21" spans="1:2" x14ac:dyDescent="0.25">
      <c r="A21" s="3">
        <f>Amortización!B20</f>
        <v>46478</v>
      </c>
      <c r="B21" s="1">
        <f>-(Amortización!F20+Amortización!I20)</f>
        <v>-909.25172394501737</v>
      </c>
    </row>
    <row r="22" spans="1:2" x14ac:dyDescent="0.25">
      <c r="A22" s="3">
        <f>Amortización!B21</f>
        <v>46508</v>
      </c>
      <c r="B22" s="1">
        <f>-(Amortización!F21+Amortización!I21)</f>
        <v>-909.25172394501737</v>
      </c>
    </row>
    <row r="23" spans="1:2" x14ac:dyDescent="0.25">
      <c r="A23" s="3">
        <f>Amortización!B22</f>
        <v>46539</v>
      </c>
      <c r="B23" s="1">
        <f>-(Amortización!F22+Amortización!I22)</f>
        <v>-909.25172394501737</v>
      </c>
    </row>
    <row r="24" spans="1:2" x14ac:dyDescent="0.25">
      <c r="A24" s="3">
        <f>Amortización!B23</f>
        <v>46569</v>
      </c>
      <c r="B24" s="1">
        <f>-(Amortización!F23+Amortización!I23)</f>
        <v>-909.25172394501737</v>
      </c>
    </row>
    <row r="25" spans="1:2" x14ac:dyDescent="0.25">
      <c r="A25" s="3">
        <f>Amortización!B24</f>
        <v>46600</v>
      </c>
      <c r="B25" s="1">
        <f>-(Amortización!F24+Amortización!I24)</f>
        <v>-909.25172394501737</v>
      </c>
    </row>
    <row r="26" spans="1:2" x14ac:dyDescent="0.25">
      <c r="A26" s="3">
        <f>Amortización!B25</f>
        <v>46631</v>
      </c>
      <c r="B26" s="1">
        <f>-(Amortización!F25+Amortización!I25)</f>
        <v>-909.25172394501737</v>
      </c>
    </row>
    <row r="27" spans="1:2" x14ac:dyDescent="0.25">
      <c r="A27" s="3">
        <f>Amortización!B26</f>
        <v>46661</v>
      </c>
      <c r="B27" s="1">
        <f>-(Amortización!F26+Amortización!I26)</f>
        <v>-909.25172394501737</v>
      </c>
    </row>
    <row r="28" spans="1:2" x14ac:dyDescent="0.25">
      <c r="A28" s="3">
        <f>Amortización!B27</f>
        <v>46692</v>
      </c>
      <c r="B28" s="1">
        <f>-(Amortización!F27+Amortización!I27)</f>
        <v>-909.25172394501737</v>
      </c>
    </row>
    <row r="29" spans="1:2" x14ac:dyDescent="0.25">
      <c r="A29" s="3">
        <f>Amortización!B28</f>
        <v>46722</v>
      </c>
      <c r="B29" s="1">
        <f>-(Amortización!F28+Amortización!I28)</f>
        <v>-909.25172394501737</v>
      </c>
    </row>
    <row r="30" spans="1:2" x14ac:dyDescent="0.25">
      <c r="A30" s="3">
        <f>Amortización!B29</f>
        <v>46753</v>
      </c>
      <c r="B30" s="1">
        <f>-(Amortización!F29+Amortización!I29)</f>
        <v>-909.25172394501737</v>
      </c>
    </row>
    <row r="31" spans="1:2" x14ac:dyDescent="0.25">
      <c r="A31" s="3">
        <f>Amortización!B30</f>
        <v>46784</v>
      </c>
      <c r="B31" s="1">
        <f>-(Amortización!F30+Amortización!I30)</f>
        <v>-909.25172394501737</v>
      </c>
    </row>
    <row r="32" spans="1:2" x14ac:dyDescent="0.25">
      <c r="A32" s="3">
        <f>Amortización!B31</f>
        <v>46813</v>
      </c>
      <c r="B32" s="1">
        <f>-(Amortización!F31+Amortización!I31)</f>
        <v>-909.25172394501737</v>
      </c>
    </row>
    <row r="33" spans="1:2" x14ac:dyDescent="0.25">
      <c r="A33" s="3">
        <f>Amortización!B32</f>
        <v>46844</v>
      </c>
      <c r="B33" s="1">
        <f>-(Amortización!F32+Amortización!I32)</f>
        <v>-909.25172394501737</v>
      </c>
    </row>
    <row r="34" spans="1:2" x14ac:dyDescent="0.25">
      <c r="A34" s="3">
        <f>Amortización!B33</f>
        <v>46874</v>
      </c>
      <c r="B34" s="1">
        <f>-(Amortización!F33+Amortización!I33)</f>
        <v>-909.25172394501737</v>
      </c>
    </row>
    <row r="35" spans="1:2" x14ac:dyDescent="0.25">
      <c r="A35" s="3">
        <f>Amortización!B34</f>
        <v>46905</v>
      </c>
      <c r="B35" s="1">
        <f>-(Amortización!F34+Amortización!I34)</f>
        <v>-909.25172394501737</v>
      </c>
    </row>
    <row r="36" spans="1:2" x14ac:dyDescent="0.25">
      <c r="A36" s="3">
        <f>Amortización!B35</f>
        <v>46935</v>
      </c>
      <c r="B36" s="1">
        <f>-(Amortización!F35+Amortización!I35)</f>
        <v>-909.25172394501737</v>
      </c>
    </row>
    <row r="37" spans="1:2" x14ac:dyDescent="0.25">
      <c r="A37" s="3">
        <f>Amortización!B36</f>
        <v>46966</v>
      </c>
      <c r="B37" s="1">
        <f>-(Amortización!F36+Amortización!I36)</f>
        <v>-909.25172394501737</v>
      </c>
    </row>
    <row r="38" spans="1:2" x14ac:dyDescent="0.25">
      <c r="A38" s="3">
        <f>Amortización!B37</f>
        <v>46997</v>
      </c>
      <c r="B38" s="1">
        <f>-(Amortización!F37+Amortización!I37)</f>
        <v>-909.25172394501737</v>
      </c>
    </row>
    <row r="39" spans="1:2" x14ac:dyDescent="0.25">
      <c r="A39" s="3">
        <f>Amortización!B38</f>
        <v>47027</v>
      </c>
      <c r="B39" s="1">
        <f>-(Amortización!F38+Amortización!I38)</f>
        <v>-2909.2517239450171</v>
      </c>
    </row>
    <row r="40" spans="1:2" x14ac:dyDescent="0.25">
      <c r="A40" s="3">
        <f>Amortización!B39</f>
        <v>47058</v>
      </c>
      <c r="B40" s="1">
        <f>-(Amortización!F39+Amortización!I39)</f>
        <v>-909.25172394501737</v>
      </c>
    </row>
    <row r="41" spans="1:2" x14ac:dyDescent="0.25">
      <c r="A41" s="3">
        <f>Amortización!B40</f>
        <v>47088</v>
      </c>
      <c r="B41" s="1">
        <f>-(Amortización!F40+Amortización!I40)</f>
        <v>-909.25172394501737</v>
      </c>
    </row>
    <row r="42" spans="1:2" x14ac:dyDescent="0.25">
      <c r="A42" s="3">
        <f>Amortización!B41</f>
        <v>47119</v>
      </c>
      <c r="B42" s="1">
        <f>-(Amortización!F41+Amortización!I41)</f>
        <v>-909.25172394501737</v>
      </c>
    </row>
    <row r="43" spans="1:2" x14ac:dyDescent="0.25">
      <c r="A43" s="3">
        <f>Amortización!B42</f>
        <v>47150</v>
      </c>
      <c r="B43" s="1">
        <f>-(Amortización!F42+Amortización!I42)</f>
        <v>-909.25172394501737</v>
      </c>
    </row>
    <row r="44" spans="1:2" x14ac:dyDescent="0.25">
      <c r="A44" s="3">
        <f>Amortización!B43</f>
        <v>47178</v>
      </c>
      <c r="B44" s="1">
        <f>-(Amortización!F43+Amortización!I43)</f>
        <v>-909.25172394501737</v>
      </c>
    </row>
    <row r="45" spans="1:2" x14ac:dyDescent="0.25">
      <c r="A45" s="3">
        <f>Amortización!B44</f>
        <v>47209</v>
      </c>
      <c r="B45" s="1">
        <f>-(Amortización!F44+Amortización!I44)</f>
        <v>-909.25172394501737</v>
      </c>
    </row>
    <row r="46" spans="1:2" x14ac:dyDescent="0.25">
      <c r="A46" s="3">
        <f>Amortización!B45</f>
        <v>47239</v>
      </c>
      <c r="B46" s="1">
        <f>-(Amortización!F45+Amortización!I45)</f>
        <v>-909.25172394501737</v>
      </c>
    </row>
    <row r="47" spans="1:2" x14ac:dyDescent="0.25">
      <c r="A47" s="3">
        <f>Amortización!B46</f>
        <v>47270</v>
      </c>
      <c r="B47" s="1">
        <f>-(Amortización!F46+Amortización!I46)</f>
        <v>-909.25172394501737</v>
      </c>
    </row>
    <row r="48" spans="1:2" x14ac:dyDescent="0.25">
      <c r="A48" s="3">
        <f>Amortización!B47</f>
        <v>47300</v>
      </c>
      <c r="B48" s="1">
        <f>-(Amortización!F47+Amortización!I47)</f>
        <v>-909.25172394501737</v>
      </c>
    </row>
    <row r="49" spans="1:2" x14ac:dyDescent="0.25">
      <c r="A49" s="3">
        <f>Amortización!B48</f>
        <v>47331</v>
      </c>
      <c r="B49" s="1">
        <f>-(Amortización!F48+Amortización!I48)</f>
        <v>-909.25172394501737</v>
      </c>
    </row>
    <row r="50" spans="1:2" x14ac:dyDescent="0.25">
      <c r="A50" s="3">
        <f>Amortización!B49</f>
        <v>47362</v>
      </c>
      <c r="B50" s="1">
        <f>-(Amortización!F49+Amortización!I49)</f>
        <v>-909.25172394501737</v>
      </c>
    </row>
    <row r="51" spans="1:2" x14ac:dyDescent="0.25">
      <c r="A51" s="3">
        <f>Amortización!B50</f>
        <v>47392</v>
      </c>
      <c r="B51" s="1">
        <f>-(Amortización!F50+Amortización!I50)</f>
        <v>-909.25172394501737</v>
      </c>
    </row>
    <row r="52" spans="1:2" x14ac:dyDescent="0.25">
      <c r="A52" s="3">
        <f>Amortización!B51</f>
        <v>47423</v>
      </c>
      <c r="B52" s="1">
        <f>-(Amortización!F51+Amortización!I51)</f>
        <v>-909.25172394501737</v>
      </c>
    </row>
    <row r="53" spans="1:2" x14ac:dyDescent="0.25">
      <c r="A53" s="3">
        <f>Amortización!B52</f>
        <v>47453</v>
      </c>
      <c r="B53" s="1">
        <f>-(Amortización!F52+Amortización!I52)</f>
        <v>-909.25172394501737</v>
      </c>
    </row>
    <row r="54" spans="1:2" x14ac:dyDescent="0.25">
      <c r="A54" s="3">
        <f>Amortización!B53</f>
        <v>47484</v>
      </c>
      <c r="B54" s="1">
        <f>-(Amortización!F53+Amortización!I53)</f>
        <v>-909.25172394501737</v>
      </c>
    </row>
    <row r="55" spans="1:2" x14ac:dyDescent="0.25">
      <c r="A55" s="3">
        <f>Amortización!B54</f>
        <v>47515</v>
      </c>
      <c r="B55" s="1">
        <f>-(Amortización!F54+Amortización!I54)</f>
        <v>-909.25172394501737</v>
      </c>
    </row>
    <row r="56" spans="1:2" x14ac:dyDescent="0.25">
      <c r="A56" s="3">
        <f>Amortización!B55</f>
        <v>47543</v>
      </c>
      <c r="B56" s="1">
        <f>-(Amortización!F55+Amortización!I55)</f>
        <v>-909.25172394501737</v>
      </c>
    </row>
    <row r="57" spans="1:2" x14ac:dyDescent="0.25">
      <c r="A57" s="3">
        <f>Amortización!B56</f>
        <v>47574</v>
      </c>
      <c r="B57" s="1">
        <f>-(Amortización!F56+Amortización!I56)</f>
        <v>-909.25172394501737</v>
      </c>
    </row>
    <row r="58" spans="1:2" x14ac:dyDescent="0.25">
      <c r="A58" s="3">
        <f>Amortización!B57</f>
        <v>47604</v>
      </c>
      <c r="B58" s="1">
        <f>-(Amortización!F57+Amortización!I57)</f>
        <v>-909.25172394501737</v>
      </c>
    </row>
    <row r="59" spans="1:2" x14ac:dyDescent="0.25">
      <c r="A59" s="3">
        <f>Amortización!B58</f>
        <v>47635</v>
      </c>
      <c r="B59" s="1">
        <f>-(Amortización!F58+Amortización!I58)</f>
        <v>-909.25172394501737</v>
      </c>
    </row>
    <row r="60" spans="1:2" x14ac:dyDescent="0.25">
      <c r="A60" s="3">
        <f>Amortización!B59</f>
        <v>47665</v>
      </c>
      <c r="B60" s="1">
        <f>-(Amortización!F59+Amortización!I59)</f>
        <v>-909.25172394501737</v>
      </c>
    </row>
    <row r="61" spans="1:2" x14ac:dyDescent="0.25">
      <c r="A61" s="3">
        <f>Amortización!B60</f>
        <v>47696</v>
      </c>
      <c r="B61" s="1">
        <f>-(Amortización!F60+Amortización!I60)</f>
        <v>-909.25172394501737</v>
      </c>
    </row>
    <row r="62" spans="1:2" x14ac:dyDescent="0.25">
      <c r="A62" s="3">
        <f>Amortización!B61</f>
        <v>47727</v>
      </c>
      <c r="B62" s="1">
        <f>-(Amortización!F61+Amortización!I61)</f>
        <v>-909.25172394501737</v>
      </c>
    </row>
    <row r="63" spans="1:2" x14ac:dyDescent="0.25">
      <c r="A63" s="3">
        <f>Amortización!B62</f>
        <v>47757</v>
      </c>
      <c r="B63" s="1">
        <f>-(Amortización!F62+Amortización!I62)</f>
        <v>-5909.2259003200925</v>
      </c>
    </row>
    <row r="64" spans="1:2" x14ac:dyDescent="0.25">
      <c r="A64" s="3">
        <f>Amortización!B63</f>
        <v>47788</v>
      </c>
      <c r="B64" s="1">
        <f>-(Amortización!F63+Amortización!I63)</f>
        <v>-909.22590032009282</v>
      </c>
    </row>
    <row r="65" spans="1:2" x14ac:dyDescent="0.25">
      <c r="A65" s="3">
        <f>Amortización!B64</f>
        <v>47818</v>
      </c>
      <c r="B65" s="1">
        <f>-(Amortización!F64+Amortización!I64)</f>
        <v>-909.22590032009282</v>
      </c>
    </row>
    <row r="66" spans="1:2" x14ac:dyDescent="0.25">
      <c r="A66" s="3">
        <f>Amortización!B65</f>
        <v>47849</v>
      </c>
      <c r="B66" s="1">
        <f>-(Amortización!F65+Amortización!I65)</f>
        <v>-909.22590032009282</v>
      </c>
    </row>
    <row r="67" spans="1:2" x14ac:dyDescent="0.25">
      <c r="A67" s="3">
        <f>Amortización!B66</f>
        <v>47880</v>
      </c>
      <c r="B67" s="1">
        <f>-(Amortización!F66+Amortización!I66)</f>
        <v>-909.22590032009282</v>
      </c>
    </row>
    <row r="68" spans="1:2" x14ac:dyDescent="0.25">
      <c r="A68" s="3">
        <f>Amortización!B67</f>
        <v>47908</v>
      </c>
      <c r="B68" s="1">
        <f>-(Amortización!F67+Amortización!I67)</f>
        <v>-909.22590032009282</v>
      </c>
    </row>
    <row r="69" spans="1:2" x14ac:dyDescent="0.25">
      <c r="A69" s="3">
        <f>Amortización!B68</f>
        <v>47939</v>
      </c>
      <c r="B69" s="1">
        <f>-(Amortización!F68+Amortización!I68)</f>
        <v>-909.22590032009282</v>
      </c>
    </row>
    <row r="70" spans="1:2" x14ac:dyDescent="0.25">
      <c r="A70" s="3">
        <f>Amortización!B69</f>
        <v>47969</v>
      </c>
      <c r="B70" s="1">
        <f>-(Amortización!F69+Amortización!I69)</f>
        <v>-909.22590032009282</v>
      </c>
    </row>
    <row r="71" spans="1:2" x14ac:dyDescent="0.25">
      <c r="A71" s="3">
        <f>Amortización!B70</f>
        <v>48000</v>
      </c>
      <c r="B71" s="1">
        <f>-(Amortización!F70+Amortización!I70)</f>
        <v>-909.22590032009282</v>
      </c>
    </row>
    <row r="72" spans="1:2" x14ac:dyDescent="0.25">
      <c r="A72" s="3">
        <f>Amortización!B71</f>
        <v>48030</v>
      </c>
      <c r="B72" s="1">
        <f>-(Amortización!F71+Amortización!I71)</f>
        <v>-909.22590032009282</v>
      </c>
    </row>
    <row r="73" spans="1:2" x14ac:dyDescent="0.25">
      <c r="A73" s="3">
        <f>Amortización!B72</f>
        <v>48061</v>
      </c>
      <c r="B73" s="1">
        <f>-(Amortización!F72+Amortización!I72)</f>
        <v>-909.22590032009282</v>
      </c>
    </row>
    <row r="74" spans="1:2" x14ac:dyDescent="0.25">
      <c r="A74" s="3">
        <f>Amortización!B73</f>
        <v>48092</v>
      </c>
      <c r="B74" s="1">
        <f>-(Amortización!F73+Amortización!I73)</f>
        <v>-909.22590032009282</v>
      </c>
    </row>
    <row r="75" spans="1:2" x14ac:dyDescent="0.25">
      <c r="A75" s="3">
        <f>Amortización!B74</f>
        <v>48122</v>
      </c>
      <c r="B75" s="1">
        <f>-(Amortización!F74+Amortización!I74)</f>
        <v>-908.52413835367042</v>
      </c>
    </row>
    <row r="76" spans="1:2" x14ac:dyDescent="0.25">
      <c r="A76" s="3">
        <f>Amortización!B75</f>
        <v>48153</v>
      </c>
      <c r="B76" s="1">
        <f>-(Amortización!F75+Amortización!I75)</f>
        <v>-908.52413835367042</v>
      </c>
    </row>
    <row r="77" spans="1:2" x14ac:dyDescent="0.25">
      <c r="A77" s="3">
        <f>Amortización!B76</f>
        <v>48183</v>
      </c>
      <c r="B77" s="1">
        <f>-(Amortización!F76+Amortización!I76)</f>
        <v>-908.52413835367042</v>
      </c>
    </row>
    <row r="78" spans="1:2" x14ac:dyDescent="0.25">
      <c r="A78" s="3">
        <f>Amortización!B77</f>
        <v>48214</v>
      </c>
      <c r="B78" s="1">
        <f>-(Amortización!F77+Amortización!I77)</f>
        <v>-908.52413835367042</v>
      </c>
    </row>
    <row r="79" spans="1:2" x14ac:dyDescent="0.25">
      <c r="A79" s="3">
        <f>Amortización!B78</f>
        <v>48245</v>
      </c>
      <c r="B79" s="1">
        <f>-(Amortización!F78+Amortización!I78)</f>
        <v>-908.52413835367042</v>
      </c>
    </row>
    <row r="80" spans="1:2" x14ac:dyDescent="0.25">
      <c r="A80" s="3">
        <f>Amortización!B79</f>
        <v>48274</v>
      </c>
      <c r="B80" s="1">
        <f>-(Amortización!F79+Amortización!I79)</f>
        <v>-908.52413835367042</v>
      </c>
    </row>
    <row r="81" spans="1:2" x14ac:dyDescent="0.25">
      <c r="A81" s="3">
        <f>Amortización!B80</f>
        <v>48305</v>
      </c>
      <c r="B81" s="1">
        <f>-(Amortización!F80+Amortización!I80)</f>
        <v>-908.52413835367042</v>
      </c>
    </row>
    <row r="82" spans="1:2" x14ac:dyDescent="0.25">
      <c r="A82" s="3">
        <f>Amortización!B81</f>
        <v>48335</v>
      </c>
      <c r="B82" s="1">
        <f>-(Amortización!F81+Amortización!I81)</f>
        <v>-908.52413835367042</v>
      </c>
    </row>
    <row r="83" spans="1:2" x14ac:dyDescent="0.25">
      <c r="A83" s="3">
        <f>Amortización!B82</f>
        <v>48366</v>
      </c>
      <c r="B83" s="1">
        <f>-(Amortización!F82+Amortización!I82)</f>
        <v>-908.52413835367042</v>
      </c>
    </row>
    <row r="84" spans="1:2" x14ac:dyDescent="0.25">
      <c r="A84" s="3">
        <f>Amortización!B83</f>
        <v>48396</v>
      </c>
      <c r="B84" s="1">
        <f>-(Amortización!F83+Amortización!I83)</f>
        <v>-908.52413835367042</v>
      </c>
    </row>
    <row r="85" spans="1:2" x14ac:dyDescent="0.25">
      <c r="A85" s="3">
        <f>Amortización!B84</f>
        <v>48427</v>
      </c>
      <c r="B85" s="1">
        <f>-(Amortización!F84+Amortización!I84)</f>
        <v>-908.52413835367042</v>
      </c>
    </row>
    <row r="86" spans="1:2" x14ac:dyDescent="0.25">
      <c r="A86" s="3">
        <f>Amortización!B85</f>
        <v>48458</v>
      </c>
      <c r="B86" s="1">
        <f>-(Amortización!F85+Amortización!I85)</f>
        <v>-908.52413835367042</v>
      </c>
    </row>
    <row r="87" spans="1:2" x14ac:dyDescent="0.25">
      <c r="A87" s="3">
        <f>Amortización!B86</f>
        <v>48488</v>
      </c>
      <c r="B87" s="1">
        <f>-(Amortización!F86+Amortización!I86)</f>
        <v>-908.42316917004848</v>
      </c>
    </row>
    <row r="88" spans="1:2" x14ac:dyDescent="0.25">
      <c r="A88" s="3">
        <f>Amortización!B87</f>
        <v>48519</v>
      </c>
      <c r="B88" s="1">
        <f>-(Amortización!F87+Amortización!I87)</f>
        <v>-908.42316917004848</v>
      </c>
    </row>
    <row r="89" spans="1:2" x14ac:dyDescent="0.25">
      <c r="A89" s="3">
        <f>Amortización!B88</f>
        <v>48549</v>
      </c>
      <c r="B89" s="1">
        <f>-(Amortización!F88+Amortización!I88)</f>
        <v>-908.42316917004848</v>
      </c>
    </row>
    <row r="90" spans="1:2" x14ac:dyDescent="0.25">
      <c r="A90" s="3">
        <f>Amortización!B89</f>
        <v>48580</v>
      </c>
      <c r="B90" s="1">
        <f>-(Amortización!F89+Amortización!I89)</f>
        <v>-908.42316917004848</v>
      </c>
    </row>
    <row r="91" spans="1:2" x14ac:dyDescent="0.25">
      <c r="A91" s="3">
        <f>Amortización!B90</f>
        <v>48611</v>
      </c>
      <c r="B91" s="1">
        <f>-(Amortización!F90+Amortización!I90)</f>
        <v>-908.42316917004848</v>
      </c>
    </row>
    <row r="92" spans="1:2" x14ac:dyDescent="0.25">
      <c r="A92" s="3">
        <f>Amortización!B91</f>
        <v>48639</v>
      </c>
      <c r="B92" s="1">
        <f>-(Amortización!F91+Amortización!I91)</f>
        <v>-908.42316917004848</v>
      </c>
    </row>
    <row r="93" spans="1:2" x14ac:dyDescent="0.25">
      <c r="A93" s="3">
        <f>Amortización!B92</f>
        <v>48670</v>
      </c>
      <c r="B93" s="1">
        <f>-(Amortización!F92+Amortización!I92)</f>
        <v>-908.42316917004848</v>
      </c>
    </row>
    <row r="94" spans="1:2" x14ac:dyDescent="0.25">
      <c r="A94" s="3">
        <f>Amortización!B93</f>
        <v>48700</v>
      </c>
      <c r="B94" s="1">
        <f>-(Amortización!F93+Amortización!I93)</f>
        <v>-908.42316917004848</v>
      </c>
    </row>
    <row r="95" spans="1:2" x14ac:dyDescent="0.25">
      <c r="A95" s="3">
        <f>Amortización!B94</f>
        <v>48731</v>
      </c>
      <c r="B95" s="1">
        <f>-(Amortización!F94+Amortización!I94)</f>
        <v>-908.42316917004848</v>
      </c>
    </row>
    <row r="96" spans="1:2" x14ac:dyDescent="0.25">
      <c r="A96" s="3">
        <f>Amortización!B95</f>
        <v>48761</v>
      </c>
      <c r="B96" s="1">
        <f>-(Amortización!F95+Amortización!I95)</f>
        <v>-908.42316917004848</v>
      </c>
    </row>
    <row r="97" spans="1:2" x14ac:dyDescent="0.25">
      <c r="A97" s="3">
        <f>Amortización!B96</f>
        <v>48792</v>
      </c>
      <c r="B97" s="1">
        <f>-(Amortización!F96+Amortización!I96)</f>
        <v>-908.42316917004848</v>
      </c>
    </row>
    <row r="98" spans="1:2" x14ac:dyDescent="0.25">
      <c r="A98" s="3">
        <f>Amortización!B97</f>
        <v>48823</v>
      </c>
      <c r="B98" s="1">
        <f>-(Amortización!F97+Amortización!I97)</f>
        <v>-908.42316917004848</v>
      </c>
    </row>
    <row r="99" spans="1:2" x14ac:dyDescent="0.25">
      <c r="A99" s="3">
        <f>Amortización!B98</f>
        <v>48853</v>
      </c>
      <c r="B99" s="1">
        <f>-(Amortización!F98+Amortización!I98)</f>
        <v>-10908.161608556169</v>
      </c>
    </row>
    <row r="100" spans="1:2" x14ac:dyDescent="0.25">
      <c r="A100" s="3">
        <f>Amortización!B99</f>
        <v>48884</v>
      </c>
      <c r="B100" s="1">
        <f>-(Amortización!F99+Amortización!I99)</f>
        <v>-908.16160855616965</v>
      </c>
    </row>
    <row r="101" spans="1:2" x14ac:dyDescent="0.25">
      <c r="A101" s="3">
        <f>Amortización!B100</f>
        <v>48914</v>
      </c>
      <c r="B101" s="1">
        <f>-(Amortización!F100+Amortización!I100)</f>
        <v>-908.16160855616965</v>
      </c>
    </row>
    <row r="102" spans="1:2" x14ac:dyDescent="0.25">
      <c r="A102" s="3">
        <f>Amortización!B101</f>
        <v>48945</v>
      </c>
      <c r="B102" s="1">
        <f>-(Amortización!F101+Amortización!I101)</f>
        <v>-908.16160855616965</v>
      </c>
    </row>
    <row r="103" spans="1:2" x14ac:dyDescent="0.25">
      <c r="A103" s="3">
        <f>Amortización!B102</f>
        <v>48976</v>
      </c>
      <c r="B103" s="1">
        <f>-(Amortización!F102+Amortización!I102)</f>
        <v>-908.16160855616965</v>
      </c>
    </row>
    <row r="104" spans="1:2" x14ac:dyDescent="0.25">
      <c r="A104" s="3">
        <f>Amortización!B103</f>
        <v>49004</v>
      </c>
      <c r="B104" s="1">
        <f>-(Amortización!F103+Amortización!I103)</f>
        <v>-908.16160855616965</v>
      </c>
    </row>
    <row r="105" spans="1:2" x14ac:dyDescent="0.25">
      <c r="A105" s="3">
        <f>Amortización!B104</f>
        <v>49035</v>
      </c>
      <c r="B105" s="1">
        <f>-(Amortización!F104+Amortización!I104)</f>
        <v>-908.16160855616965</v>
      </c>
    </row>
    <row r="106" spans="1:2" x14ac:dyDescent="0.25">
      <c r="A106" s="3">
        <f>Amortización!B105</f>
        <v>49065</v>
      </c>
      <c r="B106" s="1">
        <f>-(Amortización!F105+Amortización!I105)</f>
        <v>-908.16160855616965</v>
      </c>
    </row>
    <row r="107" spans="1:2" x14ac:dyDescent="0.25">
      <c r="A107" s="3">
        <f>Amortización!B106</f>
        <v>49096</v>
      </c>
      <c r="B107" s="1">
        <f>-(Amortización!F106+Amortización!I106)</f>
        <v>-908.16160855616965</v>
      </c>
    </row>
    <row r="108" spans="1:2" x14ac:dyDescent="0.25">
      <c r="A108" s="3">
        <f>Amortización!B107</f>
        <v>49126</v>
      </c>
      <c r="B108" s="1">
        <f>-(Amortización!F107+Amortización!I107)</f>
        <v>-908.16160855616965</v>
      </c>
    </row>
    <row r="109" spans="1:2" x14ac:dyDescent="0.25">
      <c r="A109" s="3">
        <f>Amortización!B108</f>
        <v>49157</v>
      </c>
      <c r="B109" s="1">
        <f>-(Amortización!F108+Amortización!I108)</f>
        <v>-908.16160855616965</v>
      </c>
    </row>
    <row r="110" spans="1:2" x14ac:dyDescent="0.25">
      <c r="A110" s="3">
        <f>Amortización!B109</f>
        <v>49188</v>
      </c>
      <c r="B110" s="1">
        <f>-(Amortización!F109+Amortización!I109)</f>
        <v>-908.16160855616965</v>
      </c>
    </row>
    <row r="111" spans="1:2" x14ac:dyDescent="0.25">
      <c r="A111" s="3">
        <f>Amortización!B110</f>
        <v>49218</v>
      </c>
      <c r="B111" s="1">
        <f>-(Amortización!F110+Amortización!I110)</f>
        <v>-907.24165604261816</v>
      </c>
    </row>
    <row r="112" spans="1:2" x14ac:dyDescent="0.25">
      <c r="A112" s="3">
        <f>Amortización!B111</f>
        <v>49249</v>
      </c>
      <c r="B112" s="1">
        <f>-(Amortización!F111+Amortización!I111)</f>
        <v>-907.24165604261816</v>
      </c>
    </row>
    <row r="113" spans="1:2" x14ac:dyDescent="0.25">
      <c r="A113" s="3">
        <f>Amortización!B112</f>
        <v>49279</v>
      </c>
      <c r="B113" s="1">
        <f>-(Amortización!F112+Amortización!I112)</f>
        <v>-907.24165604261816</v>
      </c>
    </row>
    <row r="114" spans="1:2" x14ac:dyDescent="0.25">
      <c r="A114" s="3">
        <f>Amortización!B113</f>
        <v>49310</v>
      </c>
      <c r="B114" s="1">
        <f>-(Amortización!F113+Amortización!I113)</f>
        <v>-907.24165604261816</v>
      </c>
    </row>
    <row r="115" spans="1:2" x14ac:dyDescent="0.25">
      <c r="A115" s="3">
        <f>Amortización!B114</f>
        <v>49341</v>
      </c>
      <c r="B115" s="1">
        <f>-(Amortización!F114+Amortización!I114)</f>
        <v>-907.24165604261816</v>
      </c>
    </row>
    <row r="116" spans="1:2" x14ac:dyDescent="0.25">
      <c r="A116" s="3">
        <f>Amortización!B115</f>
        <v>49369</v>
      </c>
      <c r="B116" s="1">
        <f>-(Amortización!F115+Amortización!I115)</f>
        <v>-907.24165604261816</v>
      </c>
    </row>
    <row r="117" spans="1:2" x14ac:dyDescent="0.25">
      <c r="A117" s="3">
        <f>Amortización!B116</f>
        <v>49400</v>
      </c>
      <c r="B117" s="1">
        <f>-(Amortización!F116+Amortización!I116)</f>
        <v>-907.24165604261816</v>
      </c>
    </row>
    <row r="118" spans="1:2" x14ac:dyDescent="0.25">
      <c r="A118" s="3">
        <f>Amortización!B117</f>
        <v>49430</v>
      </c>
      <c r="B118" s="1">
        <f>-(Amortización!F117+Amortización!I117)</f>
        <v>-907.24165604261816</v>
      </c>
    </row>
    <row r="119" spans="1:2" x14ac:dyDescent="0.25">
      <c r="A119" s="3">
        <f>Amortización!B118</f>
        <v>49461</v>
      </c>
      <c r="B119" s="1">
        <f>-(Amortización!F118+Amortización!I118)</f>
        <v>-907.24165604261816</v>
      </c>
    </row>
    <row r="120" spans="1:2" x14ac:dyDescent="0.25">
      <c r="A120" s="3">
        <f>Amortización!B119</f>
        <v>49491</v>
      </c>
      <c r="B120" s="1">
        <f>-(Amortización!F119+Amortización!I119)</f>
        <v>-907.24165604261816</v>
      </c>
    </row>
    <row r="121" spans="1:2" x14ac:dyDescent="0.25">
      <c r="A121" s="3">
        <f>Amortización!B120</f>
        <v>49522</v>
      </c>
      <c r="B121" s="1">
        <f>-(Amortización!F120+Amortización!I120)</f>
        <v>-907.24165604261816</v>
      </c>
    </row>
    <row r="122" spans="1:2" x14ac:dyDescent="0.25">
      <c r="A122" s="3">
        <f>Amortización!B121</f>
        <v>49553</v>
      </c>
      <c r="B122" s="1">
        <f>-(Amortización!F121+Amortización!I121)</f>
        <v>-907.24165604261816</v>
      </c>
    </row>
    <row r="123" spans="1:2" x14ac:dyDescent="0.25">
      <c r="A123" s="3">
        <f>Amortización!B122</f>
        <v>49583</v>
      </c>
      <c r="B123" s="1">
        <f>-(Amortización!F122+Amortización!I122)</f>
        <v>-906.75224076983</v>
      </c>
    </row>
    <row r="124" spans="1:2" x14ac:dyDescent="0.25">
      <c r="A124" s="3">
        <f>Amortización!B123</f>
        <v>49614</v>
      </c>
      <c r="B124" s="1">
        <f>-(Amortización!F123+Amortización!I123)</f>
        <v>-906.75224076983</v>
      </c>
    </row>
    <row r="125" spans="1:2" x14ac:dyDescent="0.25">
      <c r="A125" s="3">
        <f>Amortización!B124</f>
        <v>49644</v>
      </c>
      <c r="B125" s="1">
        <f>-(Amortización!F124+Amortización!I124)</f>
        <v>-906.75224076983</v>
      </c>
    </row>
    <row r="126" spans="1:2" x14ac:dyDescent="0.25">
      <c r="A126" s="3">
        <f>Amortización!B125</f>
        <v>49675</v>
      </c>
      <c r="B126" s="1">
        <f>-(Amortización!F125+Amortización!I125)</f>
        <v>-906.75224076983</v>
      </c>
    </row>
    <row r="127" spans="1:2" x14ac:dyDescent="0.25">
      <c r="A127" s="3">
        <f>Amortización!B126</f>
        <v>49706</v>
      </c>
      <c r="B127" s="1">
        <f>-(Amortización!F126+Amortización!I126)</f>
        <v>-906.75224076983</v>
      </c>
    </row>
    <row r="128" spans="1:2" x14ac:dyDescent="0.25">
      <c r="A128" s="3">
        <f>Amortización!B127</f>
        <v>49735</v>
      </c>
      <c r="B128" s="1">
        <f>-(Amortización!F127+Amortización!I127)</f>
        <v>-906.75224076983</v>
      </c>
    </row>
    <row r="129" spans="1:2" x14ac:dyDescent="0.25">
      <c r="A129" s="3">
        <f>Amortización!B128</f>
        <v>49766</v>
      </c>
      <c r="B129" s="1">
        <f>-(Amortización!F128+Amortización!I128)</f>
        <v>-906.75224076983</v>
      </c>
    </row>
    <row r="130" spans="1:2" x14ac:dyDescent="0.25">
      <c r="A130" s="3">
        <f>Amortización!B129</f>
        <v>49796</v>
      </c>
      <c r="B130" s="1">
        <f>-(Amortización!F129+Amortización!I129)</f>
        <v>-906.75224076983</v>
      </c>
    </row>
    <row r="131" spans="1:2" x14ac:dyDescent="0.25">
      <c r="A131" s="3">
        <f>Amortización!B130</f>
        <v>49827</v>
      </c>
      <c r="B131" s="1">
        <f>-(Amortización!F130+Amortización!I130)</f>
        <v>-906.75224076983</v>
      </c>
    </row>
    <row r="132" spans="1:2" x14ac:dyDescent="0.25">
      <c r="A132" s="3">
        <f>Amortización!B131</f>
        <v>49857</v>
      </c>
      <c r="B132" s="1">
        <f>-(Amortización!F131+Amortización!I131)</f>
        <v>-906.75224076983</v>
      </c>
    </row>
    <row r="133" spans="1:2" x14ac:dyDescent="0.25">
      <c r="A133" s="3">
        <f>Amortización!B132</f>
        <v>49888</v>
      </c>
      <c r="B133" s="1">
        <f>-(Amortización!F132+Amortización!I132)</f>
        <v>-906.75224076983</v>
      </c>
    </row>
    <row r="134" spans="1:2" x14ac:dyDescent="0.25">
      <c r="A134" s="3">
        <f>Amortización!B133</f>
        <v>49919</v>
      </c>
      <c r="B134" s="1">
        <f>-(Amortización!F133+Amortización!I133)</f>
        <v>-906.75224076983</v>
      </c>
    </row>
    <row r="135" spans="1:2" x14ac:dyDescent="0.25">
      <c r="A135" s="3">
        <f>Amortización!B134</f>
        <v>49949</v>
      </c>
      <c r="B135" s="1">
        <f>-(Amortización!F134+Amortización!I134)</f>
        <v>-906.29805090516447</v>
      </c>
    </row>
    <row r="136" spans="1:2" x14ac:dyDescent="0.25">
      <c r="A136" s="3">
        <f>Amortización!B135</f>
        <v>49980</v>
      </c>
      <c r="B136" s="1">
        <f>-(Amortización!F135+Amortización!I135)</f>
        <v>-906.29805090516447</v>
      </c>
    </row>
    <row r="137" spans="1:2" x14ac:dyDescent="0.25">
      <c r="A137" s="3">
        <f>Amortización!B136</f>
        <v>50010</v>
      </c>
      <c r="B137" s="1">
        <f>-(Amortización!F136+Amortización!I136)</f>
        <v>-906.29805090516447</v>
      </c>
    </row>
    <row r="138" spans="1:2" x14ac:dyDescent="0.25">
      <c r="A138" s="3">
        <f>Amortización!B137</f>
        <v>50041</v>
      </c>
      <c r="B138" s="1">
        <f>-(Amortización!F137+Amortización!I137)</f>
        <v>-906.29805090516447</v>
      </c>
    </row>
    <row r="139" spans="1:2" x14ac:dyDescent="0.25">
      <c r="A139" s="3">
        <f>Amortización!B138</f>
        <v>50072</v>
      </c>
      <c r="B139" s="1">
        <f>-(Amortización!F138+Amortización!I138)</f>
        <v>-906.29805090516447</v>
      </c>
    </row>
    <row r="140" spans="1:2" x14ac:dyDescent="0.25">
      <c r="A140" s="3">
        <f>Amortización!B139</f>
        <v>50100</v>
      </c>
      <c r="B140" s="1">
        <f>-(Amortización!F139+Amortización!I139)</f>
        <v>-906.29805090516447</v>
      </c>
    </row>
    <row r="141" spans="1:2" x14ac:dyDescent="0.25">
      <c r="A141" s="3">
        <f>Amortización!B140</f>
        <v>50131</v>
      </c>
      <c r="B141" s="1">
        <f>-(Amortización!F140+Amortización!I140)</f>
        <v>-906.29805090516447</v>
      </c>
    </row>
    <row r="142" spans="1:2" x14ac:dyDescent="0.25">
      <c r="A142" s="3">
        <f>Amortización!B141</f>
        <v>50161</v>
      </c>
      <c r="B142" s="1">
        <f>-(Amortización!F141+Amortización!I141)</f>
        <v>-906.29805090516447</v>
      </c>
    </row>
    <row r="143" spans="1:2" x14ac:dyDescent="0.25">
      <c r="A143" s="3">
        <f>Amortización!B142</f>
        <v>50192</v>
      </c>
      <c r="B143" s="1">
        <f>-(Amortización!F142+Amortización!I142)</f>
        <v>-906.29805090516447</v>
      </c>
    </row>
    <row r="144" spans="1:2" x14ac:dyDescent="0.25">
      <c r="A144" s="3">
        <f>Amortización!B143</f>
        <v>50222</v>
      </c>
      <c r="B144" s="1">
        <f>-(Amortización!F143+Amortización!I143)</f>
        <v>-906.29805090516447</v>
      </c>
    </row>
    <row r="145" spans="1:2" x14ac:dyDescent="0.25">
      <c r="A145" s="3">
        <f>Amortización!B144</f>
        <v>50253</v>
      </c>
      <c r="B145" s="1">
        <f>-(Amortización!F144+Amortización!I144)</f>
        <v>-906.29805090516447</v>
      </c>
    </row>
    <row r="146" spans="1:2" x14ac:dyDescent="0.25">
      <c r="A146" s="3">
        <f>Amortización!B145</f>
        <v>50284</v>
      </c>
      <c r="B146" s="1">
        <f>-(Amortización!F145+Amortización!I145)</f>
        <v>-906.29805090516447</v>
      </c>
    </row>
    <row r="147" spans="1:2" x14ac:dyDescent="0.25">
      <c r="A147" s="3">
        <f>Amortización!B146</f>
        <v>50314</v>
      </c>
      <c r="B147" s="1">
        <f>-(Amortización!F146+Amortización!I146)</f>
        <v>-906.23594174726259</v>
      </c>
    </row>
    <row r="148" spans="1:2" x14ac:dyDescent="0.25">
      <c r="A148" s="3">
        <f>Amortización!B147</f>
        <v>50345</v>
      </c>
      <c r="B148" s="1">
        <f>-(Amortización!F147+Amortización!I147)</f>
        <v>-906.23594174726259</v>
      </c>
    </row>
    <row r="149" spans="1:2" x14ac:dyDescent="0.25">
      <c r="A149" s="3">
        <f>Amortización!B148</f>
        <v>50375</v>
      </c>
      <c r="B149" s="1">
        <f>-(Amortización!F148+Amortización!I148)</f>
        <v>-906.23594174726259</v>
      </c>
    </row>
    <row r="150" spans="1:2" x14ac:dyDescent="0.25">
      <c r="A150" s="3">
        <f>Amortización!B149</f>
        <v>50406</v>
      </c>
      <c r="B150" s="1">
        <f>-(Amortización!F149+Amortización!I149)</f>
        <v>-906.23594174726259</v>
      </c>
    </row>
    <row r="151" spans="1:2" x14ac:dyDescent="0.25">
      <c r="A151" s="3">
        <f>Amortización!B150</f>
        <v>50437</v>
      </c>
      <c r="B151" s="1">
        <f>-(Amortización!F150+Amortización!I150)</f>
        <v>-906.23594174726259</v>
      </c>
    </row>
    <row r="152" spans="1:2" x14ac:dyDescent="0.25">
      <c r="A152" s="3">
        <f>Amortización!B151</f>
        <v>50465</v>
      </c>
      <c r="B152" s="1">
        <f>-(Amortización!F151+Amortización!I151)</f>
        <v>-906.23594174726259</v>
      </c>
    </row>
    <row r="153" spans="1:2" x14ac:dyDescent="0.25">
      <c r="A153" s="3">
        <f>Amortización!B152</f>
        <v>50496</v>
      </c>
      <c r="B153" s="1">
        <f>-(Amortización!F152+Amortización!I152)</f>
        <v>-906.23594174726259</v>
      </c>
    </row>
    <row r="154" spans="1:2" x14ac:dyDescent="0.25">
      <c r="A154" s="3">
        <f>Amortización!B153</f>
        <v>50526</v>
      </c>
      <c r="B154" s="1">
        <f>-(Amortización!F153+Amortización!I153)</f>
        <v>-906.23594174726259</v>
      </c>
    </row>
    <row r="155" spans="1:2" x14ac:dyDescent="0.25">
      <c r="A155" s="3">
        <f>Amortización!B154</f>
        <v>50557</v>
      </c>
      <c r="B155" s="1">
        <f>-(Amortización!F154+Amortización!I154)</f>
        <v>-906.23594174726259</v>
      </c>
    </row>
    <row r="156" spans="1:2" x14ac:dyDescent="0.25">
      <c r="A156" s="3">
        <f>Amortización!B155</f>
        <v>50587</v>
      </c>
      <c r="B156" s="1">
        <f>-(Amortización!F155+Amortización!I155)</f>
        <v>-906.23594174726259</v>
      </c>
    </row>
    <row r="157" spans="1:2" x14ac:dyDescent="0.25">
      <c r="A157" s="3">
        <f>Amortización!B156</f>
        <v>50618</v>
      </c>
      <c r="B157" s="1">
        <f>-(Amortización!F156+Amortización!I156)</f>
        <v>-906.23594174726259</v>
      </c>
    </row>
    <row r="158" spans="1:2" x14ac:dyDescent="0.25">
      <c r="A158" s="3">
        <f>Amortización!B157</f>
        <v>50649</v>
      </c>
      <c r="B158" s="1">
        <f>-(Amortización!F157+Amortización!I157)</f>
        <v>-906.23594174726259</v>
      </c>
    </row>
    <row r="159" spans="1:2" x14ac:dyDescent="0.25">
      <c r="A159" s="3">
        <f>Amortización!B158</f>
        <v>50679</v>
      </c>
      <c r="B159" s="1">
        <f>-(Amortización!F158+Amortización!I158)</f>
        <v>-906.23418366285398</v>
      </c>
    </row>
    <row r="160" spans="1:2" x14ac:dyDescent="0.25">
      <c r="A160" s="3">
        <f>Amortización!B159</f>
        <v>50710</v>
      </c>
      <c r="B160" s="1">
        <f>-(Amortización!F159+Amortización!I159)</f>
        <v>-906.23418366285398</v>
      </c>
    </row>
    <row r="161" spans="1:2" x14ac:dyDescent="0.25">
      <c r="A161" s="3">
        <f>Amortización!B160</f>
        <v>50740</v>
      </c>
      <c r="B161" s="1">
        <f>-(Amortización!F160+Amortización!I160)</f>
        <v>-906.23418366285398</v>
      </c>
    </row>
    <row r="162" spans="1:2" x14ac:dyDescent="0.25">
      <c r="A162" s="3">
        <f>Amortización!B161</f>
        <v>50771</v>
      </c>
      <c r="B162" s="1">
        <f>-(Amortización!F161+Amortización!I161)</f>
        <v>-906.23418366285398</v>
      </c>
    </row>
    <row r="163" spans="1:2" x14ac:dyDescent="0.25">
      <c r="A163" s="3">
        <f>Amortización!B162</f>
        <v>50802</v>
      </c>
      <c r="B163" s="1">
        <f>-(Amortización!F162+Amortización!I162)</f>
        <v>-906.23418366285398</v>
      </c>
    </row>
    <row r="164" spans="1:2" x14ac:dyDescent="0.25">
      <c r="A164" s="3">
        <f>Amortización!B163</f>
        <v>50830</v>
      </c>
      <c r="B164" s="1">
        <f>-(Amortización!F163+Amortización!I163)</f>
        <v>-906.23418366285398</v>
      </c>
    </row>
    <row r="165" spans="1:2" x14ac:dyDescent="0.25">
      <c r="A165" s="3">
        <f>Amortización!B164</f>
        <v>50861</v>
      </c>
      <c r="B165" s="1">
        <f>-(Amortización!F164+Amortización!I164)</f>
        <v>-906.23418366285398</v>
      </c>
    </row>
    <row r="166" spans="1:2" x14ac:dyDescent="0.25">
      <c r="A166" s="3">
        <f>Amortización!B165</f>
        <v>50891</v>
      </c>
      <c r="B166" s="1">
        <f>-(Amortización!F165+Amortización!I165)</f>
        <v>-906.23418366285398</v>
      </c>
    </row>
    <row r="167" spans="1:2" x14ac:dyDescent="0.25">
      <c r="A167" s="3">
        <f>Amortización!B166</f>
        <v>50922</v>
      </c>
      <c r="B167" s="1">
        <f>-(Amortización!F166+Amortización!I166)</f>
        <v>-906.23418366285398</v>
      </c>
    </row>
    <row r="168" spans="1:2" x14ac:dyDescent="0.25">
      <c r="A168" s="3">
        <f>Amortización!B167</f>
        <v>50952</v>
      </c>
      <c r="B168" s="1">
        <f>-(Amortización!F167+Amortización!I167)</f>
        <v>-906.23418366285398</v>
      </c>
    </row>
    <row r="169" spans="1:2" x14ac:dyDescent="0.25">
      <c r="A169" s="3">
        <f>Amortización!B168</f>
        <v>50983</v>
      </c>
      <c r="B169" s="1">
        <f>-(Amortización!F168+Amortización!I168)</f>
        <v>-906.23418366285398</v>
      </c>
    </row>
    <row r="170" spans="1:2" x14ac:dyDescent="0.25">
      <c r="A170" s="3">
        <f>Amortización!B169</f>
        <v>51014</v>
      </c>
      <c r="B170" s="1">
        <f>-(Amortización!F169+Amortización!I169)</f>
        <v>-906.23418366285398</v>
      </c>
    </row>
    <row r="171" spans="1:2" x14ac:dyDescent="0.25">
      <c r="A171" s="3">
        <f>Amortización!B170</f>
        <v>51044</v>
      </c>
      <c r="B171" s="1">
        <f>-(Amortización!F170+Amortización!I170)</f>
        <v>-905.50414419025628</v>
      </c>
    </row>
    <row r="172" spans="1:2" x14ac:dyDescent="0.25">
      <c r="A172" s="3">
        <f>Amortización!B171</f>
        <v>51075</v>
      </c>
      <c r="B172" s="1">
        <f>-(Amortización!F171+Amortización!I171)</f>
        <v>-905.50414419025628</v>
      </c>
    </row>
    <row r="173" spans="1:2" x14ac:dyDescent="0.25">
      <c r="A173" s="3">
        <f>Amortización!B172</f>
        <v>51105</v>
      </c>
      <c r="B173" s="1">
        <f>-(Amortización!F172+Amortización!I172)</f>
        <v>-905.50414419025628</v>
      </c>
    </row>
    <row r="174" spans="1:2" x14ac:dyDescent="0.25">
      <c r="A174" s="3">
        <f>Amortización!B173</f>
        <v>51136</v>
      </c>
      <c r="B174" s="1">
        <f>-(Amortización!F173+Amortización!I173)</f>
        <v>-905.50414419025628</v>
      </c>
    </row>
    <row r="175" spans="1:2" x14ac:dyDescent="0.25">
      <c r="A175" s="3">
        <f>Amortización!B174</f>
        <v>51167</v>
      </c>
      <c r="B175" s="1">
        <f>-(Amortización!F174+Amortización!I174)</f>
        <v>-905.50414419025628</v>
      </c>
    </row>
    <row r="176" spans="1:2" x14ac:dyDescent="0.25">
      <c r="A176" s="3">
        <f>Amortización!B175</f>
        <v>51196</v>
      </c>
      <c r="B176" s="1">
        <f>-(Amortización!F175+Amortización!I175)</f>
        <v>-905.50414419025628</v>
      </c>
    </row>
    <row r="177" spans="1:2" x14ac:dyDescent="0.25">
      <c r="A177" s="3">
        <f>Amortización!B176</f>
        <v>51227</v>
      </c>
      <c r="B177" s="1">
        <f>-(Amortización!F176+Amortización!I176)</f>
        <v>-905.50414419025628</v>
      </c>
    </row>
    <row r="178" spans="1:2" x14ac:dyDescent="0.25">
      <c r="A178" s="3">
        <f>Amortización!B177</f>
        <v>51257</v>
      </c>
      <c r="B178" s="1">
        <f>-(Amortización!F177+Amortización!I177)</f>
        <v>-905.50414419025628</v>
      </c>
    </row>
    <row r="179" spans="1:2" x14ac:dyDescent="0.25">
      <c r="A179" s="3">
        <f>Amortización!B178</f>
        <v>51288</v>
      </c>
      <c r="B179" s="1">
        <f>-(Amortización!F178+Amortización!I178)</f>
        <v>-905.50414419025628</v>
      </c>
    </row>
    <row r="180" spans="1:2" x14ac:dyDescent="0.25">
      <c r="A180" s="3">
        <f>Amortización!B179</f>
        <v>51318</v>
      </c>
      <c r="B180" s="1">
        <f>-(Amortización!F179+Amortización!I179)</f>
        <v>-905.50414419025628</v>
      </c>
    </row>
    <row r="181" spans="1:2" x14ac:dyDescent="0.25">
      <c r="A181" s="3">
        <f>Amortización!B180</f>
        <v>51349</v>
      </c>
      <c r="B181" s="1">
        <f>-(Amortización!F180+Amortización!I180)</f>
        <v>-905.50414419025628</v>
      </c>
    </row>
    <row r="182" spans="1:2" x14ac:dyDescent="0.25">
      <c r="A182" s="3">
        <f>Amortización!B181</f>
        <v>51380</v>
      </c>
      <c r="B182" s="1">
        <f>-(Amortización!F181+Amortización!I181)</f>
        <v>-905.50414419025628</v>
      </c>
    </row>
    <row r="183" spans="1:2" x14ac:dyDescent="0.25">
      <c r="A183" s="3">
        <f>Amortización!B182</f>
        <v>51410</v>
      </c>
      <c r="B183" s="1">
        <f>-(Amortización!F182+Amortización!I182)</f>
        <v>-905.42302964891053</v>
      </c>
    </row>
    <row r="184" spans="1:2" x14ac:dyDescent="0.25">
      <c r="A184" s="3">
        <f>Amortización!B183</f>
        <v>51441</v>
      </c>
      <c r="B184" s="1">
        <f>-(Amortización!F183+Amortización!I183)</f>
        <v>-905.42302964891053</v>
      </c>
    </row>
    <row r="185" spans="1:2" x14ac:dyDescent="0.25">
      <c r="A185" s="3">
        <f>Amortización!B184</f>
        <v>51471</v>
      </c>
      <c r="B185" s="1">
        <f>-(Amortización!F184+Amortización!I184)</f>
        <v>-905.42302964891053</v>
      </c>
    </row>
    <row r="186" spans="1:2" x14ac:dyDescent="0.25">
      <c r="A186" s="3">
        <f>Amortización!B185</f>
        <v>51502</v>
      </c>
      <c r="B186" s="1">
        <f>-(Amortización!F185+Amortización!I185)</f>
        <v>-905.42302964891053</v>
      </c>
    </row>
    <row r="187" spans="1:2" x14ac:dyDescent="0.25">
      <c r="A187" s="3">
        <f>Amortización!B186</f>
        <v>51533</v>
      </c>
      <c r="B187" s="1">
        <f>-(Amortización!F186+Amortización!I186)</f>
        <v>-905.42302964891053</v>
      </c>
    </row>
    <row r="188" spans="1:2" x14ac:dyDescent="0.25">
      <c r="A188" s="3">
        <f>Amortización!B187</f>
        <v>51561</v>
      </c>
      <c r="B188" s="1">
        <f>-(Amortización!F187+Amortización!I187)</f>
        <v>-905.42302964891053</v>
      </c>
    </row>
    <row r="189" spans="1:2" x14ac:dyDescent="0.25">
      <c r="A189" s="3">
        <f>Amortización!B188</f>
        <v>51592</v>
      </c>
      <c r="B189" s="1">
        <f>-(Amortización!F188+Amortización!I188)</f>
        <v>-905.42302964891053</v>
      </c>
    </row>
    <row r="190" spans="1:2" x14ac:dyDescent="0.25">
      <c r="A190" s="3">
        <f>Amortización!B189</f>
        <v>51622</v>
      </c>
      <c r="B190" s="1">
        <f>-(Amortización!F189+Amortización!I189)</f>
        <v>-905.42302964891053</v>
      </c>
    </row>
    <row r="191" spans="1:2" x14ac:dyDescent="0.25">
      <c r="A191" s="3">
        <f>Amortización!B190</f>
        <v>51653</v>
      </c>
      <c r="B191" s="1">
        <f>-(Amortización!F190+Amortización!I190)</f>
        <v>-905.42302964891053</v>
      </c>
    </row>
    <row r="192" spans="1:2" x14ac:dyDescent="0.25">
      <c r="A192" s="3">
        <f>Amortización!B191</f>
        <v>51683</v>
      </c>
      <c r="B192" s="1">
        <f>-(Amortización!F191+Amortización!I191)</f>
        <v>-905.42302964891053</v>
      </c>
    </row>
    <row r="193" spans="1:2" x14ac:dyDescent="0.25">
      <c r="A193" s="3">
        <f>Amortización!B192</f>
        <v>51714</v>
      </c>
      <c r="B193" s="1">
        <f>-(Amortización!F192+Amortización!I192)</f>
        <v>-905.42302964891053</v>
      </c>
    </row>
    <row r="194" spans="1:2" x14ac:dyDescent="0.25">
      <c r="A194" s="3">
        <f>Amortización!B193</f>
        <v>51745</v>
      </c>
      <c r="B194" s="1">
        <f>-(Amortización!F193+Amortización!I193)</f>
        <v>-905.42302964891053</v>
      </c>
    </row>
    <row r="195" spans="1:2" x14ac:dyDescent="0.25">
      <c r="A195" s="3">
        <f>Amortización!B194</f>
        <v>51775</v>
      </c>
      <c r="B195" s="1">
        <f>-(Amortización!F194+Amortización!I194)</f>
        <v>-902.6035693339719</v>
      </c>
    </row>
    <row r="196" spans="1:2" x14ac:dyDescent="0.25">
      <c r="A196" s="3">
        <f>Amortización!B195</f>
        <v>51806</v>
      </c>
      <c r="B196" s="1">
        <f>-(Amortización!F195+Amortización!I195)</f>
        <v>-902.6035693339719</v>
      </c>
    </row>
    <row r="197" spans="1:2" x14ac:dyDescent="0.25">
      <c r="A197" s="3">
        <f>Amortización!B196</f>
        <v>51836</v>
      </c>
      <c r="B197" s="1">
        <f>-(Amortización!F196+Amortización!I196)</f>
        <v>-902.6035693339719</v>
      </c>
    </row>
    <row r="198" spans="1:2" x14ac:dyDescent="0.25">
      <c r="A198" s="3">
        <f>Amortización!B197</f>
        <v>51867</v>
      </c>
      <c r="B198" s="1">
        <f>-(Amortización!F197+Amortización!I197)</f>
        <v>-902.6035693339719</v>
      </c>
    </row>
    <row r="199" spans="1:2" x14ac:dyDescent="0.25">
      <c r="A199" s="3">
        <f>Amortización!B198</f>
        <v>51898</v>
      </c>
      <c r="B199" s="1">
        <f>-(Amortización!F198+Amortización!I198)</f>
        <v>-902.6035693339719</v>
      </c>
    </row>
    <row r="200" spans="1:2" x14ac:dyDescent="0.25">
      <c r="A200" s="3">
        <f>Amortización!B199</f>
        <v>51926</v>
      </c>
      <c r="B200" s="1">
        <f>-(Amortización!F199+Amortización!I199)</f>
        <v>-902.6035693339719</v>
      </c>
    </row>
    <row r="201" spans="1:2" x14ac:dyDescent="0.25">
      <c r="A201" s="3">
        <f>Amortización!B200</f>
        <v>51957</v>
      </c>
      <c r="B201" s="1">
        <f>-(Amortización!F200+Amortización!I200)</f>
        <v>-902.6035693339719</v>
      </c>
    </row>
    <row r="202" spans="1:2" x14ac:dyDescent="0.25">
      <c r="A202" s="3">
        <f>Amortización!B201</f>
        <v>51987</v>
      </c>
      <c r="B202" s="1">
        <f>-(Amortización!F201+Amortización!I201)</f>
        <v>-902.6035693339719</v>
      </c>
    </row>
    <row r="203" spans="1:2" x14ac:dyDescent="0.25">
      <c r="A203" s="3">
        <f>Amortización!B202</f>
        <v>52018</v>
      </c>
      <c r="B203" s="1">
        <f>-(Amortización!F202+Amortización!I202)</f>
        <v>-902.6035693339719</v>
      </c>
    </row>
    <row r="204" spans="1:2" x14ac:dyDescent="0.25">
      <c r="A204" s="3">
        <f>Amortización!B203</f>
        <v>52048</v>
      </c>
      <c r="B204" s="1">
        <f>-(Amortización!F203+Amortización!I203)</f>
        <v>-902.6035693339719</v>
      </c>
    </row>
    <row r="205" spans="1:2" x14ac:dyDescent="0.25">
      <c r="A205" s="3">
        <f>Amortización!B204</f>
        <v>52079</v>
      </c>
      <c r="B205" s="1">
        <f>-(Amortización!F204+Amortización!I204)</f>
        <v>-902.6035693339719</v>
      </c>
    </row>
    <row r="206" spans="1:2" x14ac:dyDescent="0.25">
      <c r="A206" s="3">
        <f>Amortización!B205</f>
        <v>52110</v>
      </c>
      <c r="B206" s="1">
        <f>-(Amortización!F205+Amortización!I205)</f>
        <v>-902.6035693339719</v>
      </c>
    </row>
    <row r="207" spans="1:2" x14ac:dyDescent="0.25">
      <c r="A207" s="3">
        <f>Amortización!B206</f>
        <v>52140</v>
      </c>
      <c r="B207" s="1">
        <f>-(Amortización!F206+Amortización!I206)</f>
        <v>-899.6122081834792</v>
      </c>
    </row>
    <row r="208" spans="1:2" x14ac:dyDescent="0.25">
      <c r="A208" s="3">
        <f>Amortización!B207</f>
        <v>52171</v>
      </c>
      <c r="B208" s="1">
        <f>-(Amortización!F207+Amortización!I207)</f>
        <v>-899.6122081834792</v>
      </c>
    </row>
    <row r="209" spans="1:2" x14ac:dyDescent="0.25">
      <c r="A209" s="3">
        <f>Amortización!B208</f>
        <v>52201</v>
      </c>
      <c r="B209" s="1">
        <f>-(Amortización!F208+Amortización!I208)</f>
        <v>-899.6122081834792</v>
      </c>
    </row>
    <row r="210" spans="1:2" x14ac:dyDescent="0.25">
      <c r="A210" s="3">
        <f>Amortización!B209</f>
        <v>52232</v>
      </c>
      <c r="B210" s="1">
        <f>-(Amortización!F209+Amortización!I209)</f>
        <v>-899.6122081834792</v>
      </c>
    </row>
    <row r="211" spans="1:2" x14ac:dyDescent="0.25">
      <c r="A211" s="3">
        <f>Amortización!B210</f>
        <v>52263</v>
      </c>
      <c r="B211" s="1">
        <f>-(Amortización!F210+Amortización!I210)</f>
        <v>-899.6122081834792</v>
      </c>
    </row>
    <row r="212" spans="1:2" x14ac:dyDescent="0.25">
      <c r="A212" s="3">
        <f>Amortización!B211</f>
        <v>52291</v>
      </c>
      <c r="B212" s="1">
        <f>-(Amortización!F211+Amortización!I211)</f>
        <v>-899.6122081834792</v>
      </c>
    </row>
    <row r="213" spans="1:2" x14ac:dyDescent="0.25">
      <c r="A213" s="3">
        <f>Amortización!B212</f>
        <v>52322</v>
      </c>
      <c r="B213" s="1">
        <f>-(Amortización!F212+Amortización!I212)</f>
        <v>-899.6122081834792</v>
      </c>
    </row>
    <row r="214" spans="1:2" x14ac:dyDescent="0.25">
      <c r="A214" s="3">
        <f>Amortización!B213</f>
        <v>52352</v>
      </c>
      <c r="B214" s="1">
        <f>-(Amortización!F213+Amortización!I213)</f>
        <v>-899.6122081834792</v>
      </c>
    </row>
    <row r="215" spans="1:2" x14ac:dyDescent="0.25">
      <c r="A215" s="3">
        <f>Amortización!B214</f>
        <v>52383</v>
      </c>
      <c r="B215" s="1">
        <f>-(Amortización!F214+Amortización!I214)</f>
        <v>-899.6122081834792</v>
      </c>
    </row>
    <row r="216" spans="1:2" x14ac:dyDescent="0.25">
      <c r="A216" s="3">
        <f>Amortización!B215</f>
        <v>52413</v>
      </c>
      <c r="B216" s="1">
        <f>-(Amortización!F215+Amortización!I215)</f>
        <v>-899.6122081834792</v>
      </c>
    </row>
    <row r="217" spans="1:2" x14ac:dyDescent="0.25">
      <c r="A217" s="3">
        <f>Amortización!B216</f>
        <v>52444</v>
      </c>
      <c r="B217" s="1">
        <f>-(Amortización!F216+Amortización!I216)</f>
        <v>-899.6122081834792</v>
      </c>
    </row>
    <row r="218" spans="1:2" x14ac:dyDescent="0.25">
      <c r="A218" s="3">
        <f>Amortización!B217</f>
        <v>52475</v>
      </c>
      <c r="B218" s="1">
        <f>-(Amortización!F217+Amortización!I217)</f>
        <v>-899.6122081834792</v>
      </c>
    </row>
    <row r="219" spans="1:2" x14ac:dyDescent="0.25">
      <c r="A219" s="3">
        <f>Amortización!B218</f>
        <v>52505</v>
      </c>
      <c r="B219" s="1">
        <f>-(Amortización!F218+Amortización!I218)</f>
        <v>-896.43175820098725</v>
      </c>
    </row>
    <row r="220" spans="1:2" x14ac:dyDescent="0.25">
      <c r="A220" s="3">
        <f>Amortización!B219</f>
        <v>52536</v>
      </c>
      <c r="B220" s="1">
        <f>-(Amortización!F219+Amortización!I219)</f>
        <v>-896.43175820098725</v>
      </c>
    </row>
    <row r="221" spans="1:2" x14ac:dyDescent="0.25">
      <c r="A221" s="3">
        <f>Amortización!B220</f>
        <v>52566</v>
      </c>
      <c r="B221" s="1">
        <f>-(Amortización!F220+Amortización!I220)</f>
        <v>-896.43175820098725</v>
      </c>
    </row>
    <row r="222" spans="1:2" x14ac:dyDescent="0.25">
      <c r="A222" s="3">
        <f>Amortización!B221</f>
        <v>52597</v>
      </c>
      <c r="B222" s="1">
        <f>-(Amortización!F221+Amortización!I221)</f>
        <v>-896.43175820098725</v>
      </c>
    </row>
    <row r="223" spans="1:2" x14ac:dyDescent="0.25">
      <c r="A223" s="3">
        <f>Amortización!B222</f>
        <v>52628</v>
      </c>
      <c r="B223" s="1">
        <f>-(Amortización!F222+Amortización!I222)</f>
        <v>-896.43175820098725</v>
      </c>
    </row>
    <row r="224" spans="1:2" x14ac:dyDescent="0.25">
      <c r="A224" s="3">
        <f>Amortización!B223</f>
        <v>52657</v>
      </c>
      <c r="B224" s="1">
        <f>-(Amortización!F223+Amortización!I223)</f>
        <v>-896.43175820098725</v>
      </c>
    </row>
    <row r="225" spans="1:2" x14ac:dyDescent="0.25">
      <c r="A225" s="3">
        <f>Amortización!B224</f>
        <v>52688</v>
      </c>
      <c r="B225" s="1">
        <f>-(Amortización!F224+Amortización!I224)</f>
        <v>-896.43175820098725</v>
      </c>
    </row>
    <row r="226" spans="1:2" x14ac:dyDescent="0.25">
      <c r="A226" s="3">
        <f>Amortización!B225</f>
        <v>52718</v>
      </c>
      <c r="B226" s="1">
        <f>-(Amortización!F225+Amortización!I225)</f>
        <v>-896.43175820098725</v>
      </c>
    </row>
    <row r="227" spans="1:2" x14ac:dyDescent="0.25">
      <c r="A227" s="3">
        <f>Amortización!B226</f>
        <v>52749</v>
      </c>
      <c r="B227" s="1">
        <f>-(Amortización!F226+Amortización!I226)</f>
        <v>-896.43175820098725</v>
      </c>
    </row>
    <row r="228" spans="1:2" x14ac:dyDescent="0.25">
      <c r="A228" s="3">
        <f>Amortización!B227</f>
        <v>52779</v>
      </c>
      <c r="B228" s="1">
        <f>-(Amortización!F227+Amortización!I227)</f>
        <v>-896.43175820098725</v>
      </c>
    </row>
    <row r="229" spans="1:2" x14ac:dyDescent="0.25">
      <c r="A229" s="3">
        <f>Amortización!B228</f>
        <v>52810</v>
      </c>
      <c r="B229" s="1">
        <f>-(Amortización!F228+Amortización!I228)</f>
        <v>-896.43175820098725</v>
      </c>
    </row>
    <row r="230" spans="1:2" x14ac:dyDescent="0.25">
      <c r="A230" s="3">
        <f>Amortización!B229</f>
        <v>52841</v>
      </c>
      <c r="B230" s="1">
        <f>-(Amortización!F229+Amortización!I229)</f>
        <v>-896.43175820098725</v>
      </c>
    </row>
    <row r="231" spans="1:2" x14ac:dyDescent="0.25">
      <c r="A231" s="3">
        <f>Amortización!B230</f>
        <v>52871</v>
      </c>
      <c r="B231" s="1">
        <f>-(Amortización!F230+Amortización!I230)</f>
        <v>-893.04234772019481</v>
      </c>
    </row>
    <row r="232" spans="1:2" x14ac:dyDescent="0.25">
      <c r="A232" s="3">
        <f>Amortización!B231</f>
        <v>52902</v>
      </c>
      <c r="B232" s="1">
        <f>-(Amortización!F231+Amortización!I231)</f>
        <v>-893.04234772019481</v>
      </c>
    </row>
    <row r="233" spans="1:2" x14ac:dyDescent="0.25">
      <c r="A233" s="3">
        <f>Amortización!B232</f>
        <v>52932</v>
      </c>
      <c r="B233" s="1">
        <f>-(Amortización!F232+Amortización!I232)</f>
        <v>-893.04234772019481</v>
      </c>
    </row>
    <row r="234" spans="1:2" x14ac:dyDescent="0.25">
      <c r="A234" s="3">
        <f>Amortización!B233</f>
        <v>52963</v>
      </c>
      <c r="B234" s="1">
        <f>-(Amortización!F233+Amortización!I233)</f>
        <v>-893.04234772019481</v>
      </c>
    </row>
    <row r="235" spans="1:2" x14ac:dyDescent="0.25">
      <c r="A235" s="3">
        <f>Amortización!B234</f>
        <v>52994</v>
      </c>
      <c r="B235" s="1">
        <f>-(Amortización!F234+Amortización!I234)</f>
        <v>-893.04234772019481</v>
      </c>
    </row>
    <row r="236" spans="1:2" x14ac:dyDescent="0.25">
      <c r="A236" s="3">
        <f>Amortización!B235</f>
        <v>53022</v>
      </c>
      <c r="B236" s="1">
        <f>-(Amortización!F235+Amortización!I235)</f>
        <v>-893.04234772019481</v>
      </c>
    </row>
    <row r="237" spans="1:2" x14ac:dyDescent="0.25">
      <c r="A237" s="3">
        <f>Amortización!B236</f>
        <v>53053</v>
      </c>
      <c r="B237" s="1">
        <f>-(Amortización!F236+Amortización!I236)</f>
        <v>-893.04234772019481</v>
      </c>
    </row>
    <row r="238" spans="1:2" x14ac:dyDescent="0.25">
      <c r="A238" s="3">
        <f>Amortización!B237</f>
        <v>53083</v>
      </c>
      <c r="B238" s="1">
        <f>-(Amortización!F237+Amortización!I237)</f>
        <v>-893.04234772019481</v>
      </c>
    </row>
    <row r="239" spans="1:2" x14ac:dyDescent="0.25">
      <c r="A239" s="3">
        <f>Amortización!B238</f>
        <v>53114</v>
      </c>
      <c r="B239" s="1">
        <f>-(Amortización!F238+Amortización!I238)</f>
        <v>-893.04234772019481</v>
      </c>
    </row>
    <row r="240" spans="1:2" x14ac:dyDescent="0.25">
      <c r="A240" s="3">
        <f>Amortización!B239</f>
        <v>53144</v>
      </c>
      <c r="B240" s="1">
        <f>-(Amortización!F239+Amortización!I239)</f>
        <v>-893.04234772019481</v>
      </c>
    </row>
    <row r="241" spans="1:2" x14ac:dyDescent="0.25">
      <c r="A241" s="3">
        <f>Amortización!B240</f>
        <v>53175</v>
      </c>
      <c r="B241" s="1">
        <f>-(Amortización!F240+Amortización!I240)</f>
        <v>-893.04234772019481</v>
      </c>
    </row>
    <row r="242" spans="1:2" x14ac:dyDescent="0.25">
      <c r="A242" s="3">
        <f>Amortización!B241</f>
        <v>53206</v>
      </c>
      <c r="B242" s="1">
        <f>-(Amortización!F241+Amortización!I241)</f>
        <v>-893.04234772019481</v>
      </c>
    </row>
    <row r="243" spans="1:2" x14ac:dyDescent="0.25">
      <c r="A243" s="3">
        <f>Amortización!B242</f>
        <v>53236</v>
      </c>
      <c r="B243" s="1">
        <f>-(Amortización!F242+Amortización!I242)</f>
        <v>-889.42082523583724</v>
      </c>
    </row>
    <row r="244" spans="1:2" x14ac:dyDescent="0.25">
      <c r="A244" s="3">
        <f>Amortización!B243</f>
        <v>53267</v>
      </c>
      <c r="B244" s="1">
        <f>-(Amortización!F243+Amortización!I243)</f>
        <v>-889.42082523583724</v>
      </c>
    </row>
    <row r="245" spans="1:2" x14ac:dyDescent="0.25">
      <c r="A245" s="3">
        <f>Amortización!B244</f>
        <v>53297</v>
      </c>
      <c r="B245" s="1">
        <f>-(Amortización!F244+Amortización!I244)</f>
        <v>-889.42082523583724</v>
      </c>
    </row>
    <row r="246" spans="1:2" x14ac:dyDescent="0.25">
      <c r="A246" s="3">
        <f>Amortización!B245</f>
        <v>53328</v>
      </c>
      <c r="B246" s="1">
        <f>-(Amortización!F245+Amortización!I245)</f>
        <v>-889.42082523583724</v>
      </c>
    </row>
    <row r="247" spans="1:2" x14ac:dyDescent="0.25">
      <c r="A247" s="3">
        <f>Amortización!B246</f>
        <v>53359</v>
      </c>
      <c r="B247" s="1">
        <f>-(Amortización!F246+Amortización!I246)</f>
        <v>-889.42082523583724</v>
      </c>
    </row>
    <row r="248" spans="1:2" x14ac:dyDescent="0.25">
      <c r="A248" s="3">
        <f>Amortización!B247</f>
        <v>53387</v>
      </c>
      <c r="B248" s="1">
        <f>-(Amortización!F247+Amortización!I247)</f>
        <v>-889.42082523583724</v>
      </c>
    </row>
    <row r="249" spans="1:2" x14ac:dyDescent="0.25">
      <c r="A249" s="3">
        <f>Amortización!B248</f>
        <v>53418</v>
      </c>
      <c r="B249" s="1">
        <f>-(Amortización!F248+Amortización!I248)</f>
        <v>-889.42082523583724</v>
      </c>
    </row>
    <row r="250" spans="1:2" x14ac:dyDescent="0.25">
      <c r="A250" s="3">
        <f>Amortización!B249</f>
        <v>53448</v>
      </c>
      <c r="B250" s="1">
        <f>-(Amortización!F249+Amortización!I249)</f>
        <v>-889.42082523583724</v>
      </c>
    </row>
    <row r="251" spans="1:2" x14ac:dyDescent="0.25">
      <c r="A251" s="3">
        <f>Amortización!B250</f>
        <v>53479</v>
      </c>
      <c r="B251" s="1">
        <f>-(Amortización!F250+Amortización!I250)</f>
        <v>-889.42082523583724</v>
      </c>
    </row>
    <row r="252" spans="1:2" x14ac:dyDescent="0.25">
      <c r="A252" s="3">
        <f>Amortización!B251</f>
        <v>53509</v>
      </c>
      <c r="B252" s="1">
        <f>-(Amortización!F251+Amortización!I251)</f>
        <v>-889.42082523583724</v>
      </c>
    </row>
    <row r="253" spans="1:2" x14ac:dyDescent="0.25">
      <c r="A253" s="3">
        <f>Amortización!B252</f>
        <v>53540</v>
      </c>
      <c r="B253" s="1">
        <f>-(Amortización!F252+Amortización!I252)</f>
        <v>-889.42082523583724</v>
      </c>
    </row>
    <row r="254" spans="1:2" x14ac:dyDescent="0.25">
      <c r="A254" s="3">
        <f>Amortización!B253</f>
        <v>53571</v>
      </c>
      <c r="B254" s="1">
        <f>-(Amortización!F253+Amortización!I253)</f>
        <v>-889.42082523583724</v>
      </c>
    </row>
    <row r="255" spans="1:2" x14ac:dyDescent="0.25">
      <c r="A255" s="3">
        <f>Amortización!B254</f>
        <v>53601</v>
      </c>
      <c r="B255" s="1">
        <f>-(Amortización!F254+Amortización!I254)</f>
        <v>-885.53998663474226</v>
      </c>
    </row>
    <row r="256" spans="1:2" x14ac:dyDescent="0.25">
      <c r="A256" s="3">
        <f>Amortización!B255</f>
        <v>53632</v>
      </c>
      <c r="B256" s="1">
        <f>-(Amortización!F255+Amortización!I255)</f>
        <v>-885.53998663474226</v>
      </c>
    </row>
    <row r="257" spans="1:2" x14ac:dyDescent="0.25">
      <c r="A257" s="3">
        <f>Amortización!B256</f>
        <v>53662</v>
      </c>
      <c r="B257" s="1">
        <f>-(Amortización!F256+Amortización!I256)</f>
        <v>-885.53998663474226</v>
      </c>
    </row>
    <row r="258" spans="1:2" x14ac:dyDescent="0.25">
      <c r="A258" s="3">
        <f>Amortización!B257</f>
        <v>53693</v>
      </c>
      <c r="B258" s="1">
        <f>-(Amortización!F257+Amortización!I257)</f>
        <v>-885.53998663474226</v>
      </c>
    </row>
    <row r="259" spans="1:2" x14ac:dyDescent="0.25">
      <c r="A259" s="3">
        <f>Amortización!B258</f>
        <v>53724</v>
      </c>
      <c r="B259" s="1">
        <f>-(Amortización!F258+Amortización!I258)</f>
        <v>-885.53998663474226</v>
      </c>
    </row>
    <row r="260" spans="1:2" x14ac:dyDescent="0.25">
      <c r="A260" s="3">
        <f>Amortización!B259</f>
        <v>53752</v>
      </c>
      <c r="B260" s="1">
        <f>-(Amortización!F259+Amortización!I259)</f>
        <v>-885.53998663474226</v>
      </c>
    </row>
    <row r="261" spans="1:2" x14ac:dyDescent="0.25">
      <c r="A261" s="3">
        <f>Amortización!B260</f>
        <v>53783</v>
      </c>
      <c r="B261" s="1">
        <f>-(Amortización!F260+Amortización!I260)</f>
        <v>-885.53998663474226</v>
      </c>
    </row>
    <row r="262" spans="1:2" x14ac:dyDescent="0.25">
      <c r="A262" s="3">
        <f>Amortización!B261</f>
        <v>53813</v>
      </c>
      <c r="B262" s="1">
        <f>-(Amortización!F261+Amortización!I261)</f>
        <v>-885.53998663474226</v>
      </c>
    </row>
    <row r="263" spans="1:2" x14ac:dyDescent="0.25">
      <c r="A263" s="3">
        <f>Amortización!B262</f>
        <v>53844</v>
      </c>
      <c r="B263" s="1">
        <f>-(Amortización!F262+Amortización!I262)</f>
        <v>-885.53998663474226</v>
      </c>
    </row>
    <row r="264" spans="1:2" x14ac:dyDescent="0.25">
      <c r="A264" s="3">
        <f>Amortización!B263</f>
        <v>53874</v>
      </c>
      <c r="B264" s="1">
        <f>-(Amortización!F263+Amortización!I263)</f>
        <v>-885.53998663474226</v>
      </c>
    </row>
    <row r="265" spans="1:2" x14ac:dyDescent="0.25">
      <c r="A265" s="3">
        <f>Amortización!B264</f>
        <v>53905</v>
      </c>
      <c r="B265" s="1">
        <f>-(Amortización!F264+Amortización!I264)</f>
        <v>-885.53998663474226</v>
      </c>
    </row>
    <row r="266" spans="1:2" x14ac:dyDescent="0.25">
      <c r="A266" s="3">
        <f>Amortización!B265</f>
        <v>53936</v>
      </c>
      <c r="B266" s="1">
        <f>-(Amortización!F265+Amortización!I265)</f>
        <v>-885.53998663474226</v>
      </c>
    </row>
    <row r="267" spans="1:2" x14ac:dyDescent="0.25">
      <c r="A267" s="3">
        <f>Amortización!B266</f>
        <v>53966</v>
      </c>
      <c r="B267" s="1">
        <f>-(Amortización!F266+Amortización!I266)</f>
        <v>-881.36755876840652</v>
      </c>
    </row>
    <row r="268" spans="1:2" x14ac:dyDescent="0.25">
      <c r="A268" s="3">
        <f>Amortización!B267</f>
        <v>53997</v>
      </c>
      <c r="B268" s="1">
        <f>-(Amortización!F267+Amortización!I267)</f>
        <v>-881.36755876840652</v>
      </c>
    </row>
    <row r="269" spans="1:2" x14ac:dyDescent="0.25">
      <c r="A269" s="3">
        <f>Amortización!B268</f>
        <v>54027</v>
      </c>
      <c r="B269" s="1">
        <f>-(Amortización!F268+Amortización!I268)</f>
        <v>-881.36755876840652</v>
      </c>
    </row>
    <row r="270" spans="1:2" x14ac:dyDescent="0.25">
      <c r="A270" s="3">
        <f>Amortización!B269</f>
        <v>54058</v>
      </c>
      <c r="B270" s="1">
        <f>-(Amortización!F269+Amortización!I269)</f>
        <v>-881.36755876840652</v>
      </c>
    </row>
    <row r="271" spans="1:2" x14ac:dyDescent="0.25">
      <c r="A271" s="3">
        <f>Amortización!B270</f>
        <v>54089</v>
      </c>
      <c r="B271" s="1">
        <f>-(Amortización!F270+Amortización!I270)</f>
        <v>-881.36755876840652</v>
      </c>
    </row>
    <row r="272" spans="1:2" x14ac:dyDescent="0.25">
      <c r="A272" s="3">
        <f>Amortización!B271</f>
        <v>54118</v>
      </c>
      <c r="B272" s="1">
        <f>-(Amortización!F271+Amortización!I271)</f>
        <v>-881.36755876840652</v>
      </c>
    </row>
    <row r="273" spans="1:2" x14ac:dyDescent="0.25">
      <c r="A273" s="3">
        <f>Amortización!B272</f>
        <v>54149</v>
      </c>
      <c r="B273" s="1">
        <f>-(Amortización!F272+Amortización!I272)</f>
        <v>-881.36755876840652</v>
      </c>
    </row>
    <row r="274" spans="1:2" x14ac:dyDescent="0.25">
      <c r="A274" s="3">
        <f>Amortización!B273</f>
        <v>54179</v>
      </c>
      <c r="B274" s="1">
        <f>-(Amortización!F273+Amortización!I273)</f>
        <v>-881.36755876840652</v>
      </c>
    </row>
    <row r="275" spans="1:2" x14ac:dyDescent="0.25">
      <c r="A275" s="3">
        <f>Amortización!B274</f>
        <v>54210</v>
      </c>
      <c r="B275" s="1">
        <f>-(Amortización!F274+Amortización!I274)</f>
        <v>-881.36755876840652</v>
      </c>
    </row>
    <row r="276" spans="1:2" x14ac:dyDescent="0.25">
      <c r="A276" s="3">
        <f>Amortización!B275</f>
        <v>54240</v>
      </c>
      <c r="B276" s="1">
        <f>-(Amortización!F275+Amortización!I275)</f>
        <v>-881.36755876840652</v>
      </c>
    </row>
    <row r="277" spans="1:2" x14ac:dyDescent="0.25">
      <c r="A277" s="3">
        <f>Amortización!B276</f>
        <v>54271</v>
      </c>
      <c r="B277" s="1">
        <f>-(Amortización!F276+Amortización!I276)</f>
        <v>-881.36755876840652</v>
      </c>
    </row>
    <row r="278" spans="1:2" x14ac:dyDescent="0.25">
      <c r="A278" s="3">
        <f>Amortización!B277</f>
        <v>54302</v>
      </c>
      <c r="B278" s="1">
        <f>-(Amortización!F277+Amortización!I277)</f>
        <v>-881.36755876840652</v>
      </c>
    </row>
    <row r="279" spans="1:2" x14ac:dyDescent="0.25">
      <c r="A279" s="3">
        <f>Amortización!B278</f>
        <v>54332</v>
      </c>
      <c r="B279" s="1">
        <f>-(Amortización!F278+Amortización!I278)</f>
        <v>-876.86484047892202</v>
      </c>
    </row>
    <row r="280" spans="1:2" x14ac:dyDescent="0.25">
      <c r="A280" s="3">
        <f>Amortización!B279</f>
        <v>54363</v>
      </c>
      <c r="B280" s="1">
        <f>-(Amortización!F279+Amortización!I279)</f>
        <v>-876.86484047892202</v>
      </c>
    </row>
    <row r="281" spans="1:2" x14ac:dyDescent="0.25">
      <c r="A281" s="3">
        <f>Amortización!B280</f>
        <v>54393</v>
      </c>
      <c r="B281" s="1">
        <f>-(Amortización!F280+Amortización!I280)</f>
        <v>-876.86484047892202</v>
      </c>
    </row>
    <row r="282" spans="1:2" x14ac:dyDescent="0.25">
      <c r="A282" s="3">
        <f>Amortización!B281</f>
        <v>54424</v>
      </c>
      <c r="B282" s="1">
        <f>-(Amortización!F281+Amortización!I281)</f>
        <v>-876.86484047892202</v>
      </c>
    </row>
    <row r="283" spans="1:2" x14ac:dyDescent="0.25">
      <c r="A283" s="3">
        <f>Amortización!B282</f>
        <v>54455</v>
      </c>
      <c r="B283" s="1">
        <f>-(Amortización!F282+Amortización!I282)</f>
        <v>-876.86484047892202</v>
      </c>
    </row>
    <row r="284" spans="1:2" x14ac:dyDescent="0.25">
      <c r="A284" s="3">
        <f>Amortización!B283</f>
        <v>54483</v>
      </c>
      <c r="B284" s="1">
        <f>-(Amortización!F283+Amortización!I283)</f>
        <v>-876.86484047892202</v>
      </c>
    </row>
    <row r="285" spans="1:2" x14ac:dyDescent="0.25">
      <c r="A285" s="3">
        <f>Amortización!B284</f>
        <v>54514</v>
      </c>
      <c r="B285" s="1">
        <f>-(Amortización!F284+Amortización!I284)</f>
        <v>-876.86484047892202</v>
      </c>
    </row>
    <row r="286" spans="1:2" x14ac:dyDescent="0.25">
      <c r="A286" s="3">
        <f>Amortización!B285</f>
        <v>54544</v>
      </c>
      <c r="B286" s="1">
        <f>-(Amortización!F285+Amortización!I285)</f>
        <v>-876.86484047892202</v>
      </c>
    </row>
    <row r="287" spans="1:2" x14ac:dyDescent="0.25">
      <c r="A287" s="3">
        <f>Amortización!B286</f>
        <v>54575</v>
      </c>
      <c r="B287" s="1">
        <f>-(Amortización!F286+Amortización!I286)</f>
        <v>-876.86484047892202</v>
      </c>
    </row>
    <row r="288" spans="1:2" x14ac:dyDescent="0.25">
      <c r="A288" s="3">
        <f>Amortización!B287</f>
        <v>54605</v>
      </c>
      <c r="B288" s="1">
        <f>-(Amortización!F287+Amortización!I287)</f>
        <v>-876.86484047892202</v>
      </c>
    </row>
    <row r="289" spans="1:2" x14ac:dyDescent="0.25">
      <c r="A289" s="3">
        <f>Amortización!B288</f>
        <v>54636</v>
      </c>
      <c r="B289" s="1">
        <f>-(Amortización!F288+Amortización!I288)</f>
        <v>-876.86484047892202</v>
      </c>
    </row>
    <row r="290" spans="1:2" x14ac:dyDescent="0.25">
      <c r="A290" s="3">
        <f>Amortización!B289</f>
        <v>54667</v>
      </c>
      <c r="B290" s="1">
        <f>-(Amortización!F289+Amortización!I289)</f>
        <v>-876.86484047892202</v>
      </c>
    </row>
    <row r="291" spans="1:2" x14ac:dyDescent="0.25">
      <c r="A291" s="3">
        <f>Amortización!B290</f>
        <v>54697</v>
      </c>
      <c r="B291" s="1">
        <f>-(Amortización!F290+Amortización!I290)</f>
        <v>-871.98485178560009</v>
      </c>
    </row>
    <row r="292" spans="1:2" x14ac:dyDescent="0.25">
      <c r="A292" s="3">
        <f>Amortización!B291</f>
        <v>54728</v>
      </c>
      <c r="B292" s="1">
        <f>-(Amortización!F291+Amortización!I291)</f>
        <v>-871.98485178560009</v>
      </c>
    </row>
    <row r="293" spans="1:2" x14ac:dyDescent="0.25">
      <c r="A293" s="3">
        <f>Amortización!B292</f>
        <v>54758</v>
      </c>
      <c r="B293" s="1">
        <f>-(Amortización!F292+Amortización!I292)</f>
        <v>-871.98485178560009</v>
      </c>
    </row>
    <row r="294" spans="1:2" x14ac:dyDescent="0.25">
      <c r="A294" s="3">
        <f>Amortización!B293</f>
        <v>54789</v>
      </c>
      <c r="B294" s="1">
        <f>-(Amortización!F293+Amortización!I293)</f>
        <v>-871.98485178560009</v>
      </c>
    </row>
    <row r="295" spans="1:2" x14ac:dyDescent="0.25">
      <c r="A295" s="3">
        <f>Amortización!B294</f>
        <v>54820</v>
      </c>
      <c r="B295" s="1">
        <f>-(Amortización!F294+Amortización!I294)</f>
        <v>-871.98485178560009</v>
      </c>
    </row>
    <row r="296" spans="1:2" x14ac:dyDescent="0.25">
      <c r="A296" s="3">
        <f>Amortización!B295</f>
        <v>54848</v>
      </c>
      <c r="B296" s="1">
        <f>-(Amortización!F295+Amortización!I295)</f>
        <v>-871.98485178560009</v>
      </c>
    </row>
    <row r="297" spans="1:2" x14ac:dyDescent="0.25">
      <c r="A297" s="3">
        <f>Amortización!B296</f>
        <v>54879</v>
      </c>
      <c r="B297" s="1">
        <f>-(Amortización!F296+Amortización!I296)</f>
        <v>-871.98485178560009</v>
      </c>
    </row>
    <row r="298" spans="1:2" x14ac:dyDescent="0.25">
      <c r="A298" s="3">
        <f>Amortización!B297</f>
        <v>54909</v>
      </c>
      <c r="B298" s="1">
        <f>-(Amortización!F297+Amortización!I297)</f>
        <v>-871.98485178560009</v>
      </c>
    </row>
    <row r="299" spans="1:2" x14ac:dyDescent="0.25">
      <c r="A299" s="3">
        <f>Amortización!B298</f>
        <v>54940</v>
      </c>
      <c r="B299" s="1">
        <f>-(Amortización!F298+Amortización!I298)</f>
        <v>-871.98485178560009</v>
      </c>
    </row>
    <row r="300" spans="1:2" x14ac:dyDescent="0.25">
      <c r="A300" s="3">
        <f>Amortización!B299</f>
        <v>54970</v>
      </c>
      <c r="B300" s="1">
        <f>-(Amortización!F299+Amortización!I299)</f>
        <v>-871.98485178560009</v>
      </c>
    </row>
    <row r="301" spans="1:2" x14ac:dyDescent="0.25">
      <c r="A301" s="3">
        <f>Amortización!B300</f>
        <v>55001</v>
      </c>
      <c r="B301" s="1">
        <f>-(Amortización!F300+Amortización!I300)</f>
        <v>-871.98485178560009</v>
      </c>
    </row>
    <row r="302" spans="1:2" x14ac:dyDescent="0.25">
      <c r="A302" s="3">
        <f>Amortización!B301</f>
        <v>55032</v>
      </c>
      <c r="B302" s="1">
        <f>-(Amortización!F301+Amortización!I301)</f>
        <v>-871.98485178560009</v>
      </c>
    </row>
    <row r="303" spans="1:2" x14ac:dyDescent="0.25">
      <c r="A303" s="3">
        <f>Amortización!B302</f>
        <v>55062</v>
      </c>
      <c r="B303" s="1">
        <f>-(Amortización!F302+Amortización!I302)</f>
        <v>-866.66975977486061</v>
      </c>
    </row>
    <row r="304" spans="1:2" x14ac:dyDescent="0.25">
      <c r="A304" s="3">
        <f>Amortización!B303</f>
        <v>55093</v>
      </c>
      <c r="B304" s="1">
        <f>-(Amortización!F303+Amortización!I303)</f>
        <v>-866.66975977486061</v>
      </c>
    </row>
    <row r="305" spans="1:2" x14ac:dyDescent="0.25">
      <c r="A305" s="3">
        <f>Amortización!B304</f>
        <v>55123</v>
      </c>
      <c r="B305" s="1">
        <f>-(Amortización!F304+Amortización!I304)</f>
        <v>-866.66975977486061</v>
      </c>
    </row>
    <row r="306" spans="1:2" x14ac:dyDescent="0.25">
      <c r="A306" s="3">
        <f>Amortización!B305</f>
        <v>55154</v>
      </c>
      <c r="B306" s="1">
        <f>-(Amortización!F305+Amortización!I305)</f>
        <v>-866.66975977486061</v>
      </c>
    </row>
    <row r="307" spans="1:2" x14ac:dyDescent="0.25">
      <c r="A307" s="3">
        <f>Amortización!B306</f>
        <v>55185</v>
      </c>
      <c r="B307" s="1">
        <f>-(Amortización!F306+Amortización!I306)</f>
        <v>-866.66975977486061</v>
      </c>
    </row>
    <row r="308" spans="1:2" x14ac:dyDescent="0.25">
      <c r="A308" s="3">
        <f>Amortización!B307</f>
        <v>55213</v>
      </c>
      <c r="B308" s="1">
        <f>-(Amortización!F307+Amortización!I307)</f>
        <v>-866.66975977486061</v>
      </c>
    </row>
    <row r="309" spans="1:2" x14ac:dyDescent="0.25">
      <c r="A309" s="3">
        <f>Amortización!B308</f>
        <v>55244</v>
      </c>
      <c r="B309" s="1">
        <f>-(Amortización!F308+Amortización!I308)</f>
        <v>-866.66975977486061</v>
      </c>
    </row>
    <row r="310" spans="1:2" x14ac:dyDescent="0.25">
      <c r="A310" s="3">
        <f>Amortización!B309</f>
        <v>55274</v>
      </c>
      <c r="B310" s="1">
        <f>-(Amortización!F309+Amortización!I309)</f>
        <v>-866.66975977486061</v>
      </c>
    </row>
    <row r="311" spans="1:2" x14ac:dyDescent="0.25">
      <c r="A311" s="3">
        <f>Amortización!B310</f>
        <v>55305</v>
      </c>
      <c r="B311" s="1">
        <f>-(Amortización!F310+Amortización!I310)</f>
        <v>-866.66975977486061</v>
      </c>
    </row>
    <row r="312" spans="1:2" x14ac:dyDescent="0.25">
      <c r="A312" s="3">
        <f>Amortización!B311</f>
        <v>55335</v>
      </c>
      <c r="B312" s="1">
        <f>-(Amortización!F311+Amortización!I311)</f>
        <v>-866.66975977486061</v>
      </c>
    </row>
    <row r="313" spans="1:2" x14ac:dyDescent="0.25">
      <c r="A313" s="3">
        <f>Amortización!B312</f>
        <v>55366</v>
      </c>
      <c r="B313" s="1">
        <f>-(Amortización!F312+Amortización!I312)</f>
        <v>-866.66975977486061</v>
      </c>
    </row>
    <row r="314" spans="1:2" x14ac:dyDescent="0.25">
      <c r="A314" s="3">
        <f>Amortización!B313</f>
        <v>55397</v>
      </c>
      <c r="B314" s="1">
        <f>-(Amortización!F313+Amortización!I313)</f>
        <v>-866.66975977486061</v>
      </c>
    </row>
    <row r="315" spans="1:2" x14ac:dyDescent="0.25">
      <c r="A315" s="3">
        <f>Amortización!B314</f>
        <v>55427</v>
      </c>
      <c r="B315" s="1">
        <f>-(Amortización!F314+Amortización!I314)</f>
        <v>-860.84721131264371</v>
      </c>
    </row>
    <row r="316" spans="1:2" x14ac:dyDescent="0.25">
      <c r="A316" s="3">
        <f>Amortización!B315</f>
        <v>55458</v>
      </c>
      <c r="B316" s="1">
        <f>-(Amortización!F315+Amortización!I315)</f>
        <v>-860.84721131264371</v>
      </c>
    </row>
    <row r="317" spans="1:2" x14ac:dyDescent="0.25">
      <c r="A317" s="3">
        <f>Amortización!B316</f>
        <v>55488</v>
      </c>
      <c r="B317" s="1">
        <f>-(Amortización!F316+Amortización!I316)</f>
        <v>-860.84721131264371</v>
      </c>
    </row>
    <row r="318" spans="1:2" x14ac:dyDescent="0.25">
      <c r="A318" s="3">
        <f>Amortización!B317</f>
        <v>55519</v>
      </c>
      <c r="B318" s="1">
        <f>-(Amortización!F317+Amortización!I317)</f>
        <v>-860.84721131264371</v>
      </c>
    </row>
    <row r="319" spans="1:2" x14ac:dyDescent="0.25">
      <c r="A319" s="3">
        <f>Amortización!B318</f>
        <v>55550</v>
      </c>
      <c r="B319" s="1">
        <f>-(Amortización!F318+Amortización!I318)</f>
        <v>-860.84721131264371</v>
      </c>
    </row>
    <row r="320" spans="1:2" x14ac:dyDescent="0.25">
      <c r="A320" s="3">
        <f>Amortización!B319</f>
        <v>55579</v>
      </c>
      <c r="B320" s="1">
        <f>-(Amortización!F319+Amortización!I319)</f>
        <v>-860.84721131264371</v>
      </c>
    </row>
    <row r="321" spans="1:2" x14ac:dyDescent="0.25">
      <c r="A321" s="3">
        <f>Amortización!B320</f>
        <v>55610</v>
      </c>
      <c r="B321" s="1">
        <f>-(Amortización!F320+Amortización!I320)</f>
        <v>-860.84721131264371</v>
      </c>
    </row>
    <row r="322" spans="1:2" x14ac:dyDescent="0.25">
      <c r="A322" s="3">
        <f>Amortización!B321</f>
        <v>55640</v>
      </c>
      <c r="B322" s="1">
        <f>-(Amortización!F321+Amortización!I321)</f>
        <v>-860.84721131264371</v>
      </c>
    </row>
    <row r="323" spans="1:2" x14ac:dyDescent="0.25">
      <c r="A323" s="3">
        <f>Amortización!B322</f>
        <v>55671</v>
      </c>
      <c r="B323" s="1">
        <f>-(Amortización!F322+Amortización!I322)</f>
        <v>-860.84721131264371</v>
      </c>
    </row>
    <row r="324" spans="1:2" x14ac:dyDescent="0.25">
      <c r="A324" s="3">
        <f>Amortización!B323</f>
        <v>55701</v>
      </c>
      <c r="B324" s="1">
        <f>-(Amortización!F323+Amortización!I323)</f>
        <v>-860.84721131264371</v>
      </c>
    </row>
    <row r="325" spans="1:2" x14ac:dyDescent="0.25">
      <c r="A325" s="3">
        <f>Amortización!B324</f>
        <v>55732</v>
      </c>
      <c r="B325" s="1">
        <f>-(Amortización!F324+Amortización!I324)</f>
        <v>-860.84721131264371</v>
      </c>
    </row>
    <row r="326" spans="1:2" x14ac:dyDescent="0.25">
      <c r="A326" s="3">
        <f>Amortización!B325</f>
        <v>55763</v>
      </c>
      <c r="B326" s="1">
        <f>-(Amortización!F325+Amortización!I325)</f>
        <v>-860.84721131264371</v>
      </c>
    </row>
    <row r="327" spans="1:2" x14ac:dyDescent="0.25">
      <c r="A327" s="3">
        <f>Amortización!B326</f>
        <v>55793</v>
      </c>
      <c r="B327" s="1">
        <f>-(Amortización!F326+Amortización!I326)</f>
        <v>-854.42496050603779</v>
      </c>
    </row>
    <row r="328" spans="1:2" x14ac:dyDescent="0.25">
      <c r="A328" s="3">
        <f>Amortización!B327</f>
        <v>55824</v>
      </c>
      <c r="B328" s="1">
        <f>-(Amortización!F327+Amortización!I327)</f>
        <v>-854.42496050603779</v>
      </c>
    </row>
    <row r="329" spans="1:2" x14ac:dyDescent="0.25">
      <c r="A329" s="3">
        <f>Amortización!B328</f>
        <v>55854</v>
      </c>
      <c r="B329" s="1">
        <f>-(Amortización!F328+Amortización!I328)</f>
        <v>-854.42496050603779</v>
      </c>
    </row>
    <row r="330" spans="1:2" x14ac:dyDescent="0.25">
      <c r="A330" s="3">
        <f>Amortización!B329</f>
        <v>55885</v>
      </c>
      <c r="B330" s="1">
        <f>-(Amortización!F329+Amortización!I329)</f>
        <v>-854.42496050603779</v>
      </c>
    </row>
    <row r="331" spans="1:2" x14ac:dyDescent="0.25">
      <c r="A331" s="3">
        <f>Amortización!B330</f>
        <v>55916</v>
      </c>
      <c r="B331" s="1">
        <f>-(Amortización!F330+Amortización!I330)</f>
        <v>-854.42496050603779</v>
      </c>
    </row>
    <row r="332" spans="1:2" x14ac:dyDescent="0.25">
      <c r="A332" s="3">
        <f>Amortización!B331</f>
        <v>55944</v>
      </c>
      <c r="B332" s="1">
        <f>-(Amortización!F331+Amortización!I331)</f>
        <v>-854.42496050603779</v>
      </c>
    </row>
    <row r="333" spans="1:2" x14ac:dyDescent="0.25">
      <c r="A333" s="3">
        <f>Amortización!B332</f>
        <v>55975</v>
      </c>
      <c r="B333" s="1">
        <f>-(Amortización!F332+Amortización!I332)</f>
        <v>-854.42496050603779</v>
      </c>
    </row>
    <row r="334" spans="1:2" x14ac:dyDescent="0.25">
      <c r="A334" s="3">
        <f>Amortización!B333</f>
        <v>56005</v>
      </c>
      <c r="B334" s="1">
        <f>-(Amortización!F333+Amortización!I333)</f>
        <v>-854.42496050603779</v>
      </c>
    </row>
    <row r="335" spans="1:2" x14ac:dyDescent="0.25">
      <c r="A335" s="3">
        <f>Amortización!B334</f>
        <v>56036</v>
      </c>
      <c r="B335" s="1">
        <f>-(Amortización!F334+Amortización!I334)</f>
        <v>-854.42496050603779</v>
      </c>
    </row>
    <row r="336" spans="1:2" x14ac:dyDescent="0.25">
      <c r="A336" s="3">
        <f>Amortización!B335</f>
        <v>56066</v>
      </c>
      <c r="B336" s="1">
        <f>-(Amortización!F335+Amortización!I335)</f>
        <v>-854.42496050603779</v>
      </c>
    </row>
    <row r="337" spans="1:2" x14ac:dyDescent="0.25">
      <c r="A337" s="3">
        <f>Amortización!B336</f>
        <v>56097</v>
      </c>
      <c r="B337" s="1">
        <f>-(Amortización!F336+Amortización!I336)</f>
        <v>-854.42496050603779</v>
      </c>
    </row>
    <row r="338" spans="1:2" x14ac:dyDescent="0.25">
      <c r="A338" s="3">
        <f>Amortización!B337</f>
        <v>56128</v>
      </c>
      <c r="B338" s="1">
        <f>-(Amortización!F337+Amortización!I337)</f>
        <v>-854.42496050603779</v>
      </c>
    </row>
    <row r="339" spans="1:2" x14ac:dyDescent="0.25">
      <c r="A339" s="3">
        <f>Amortización!B338</f>
        <v>56158</v>
      </c>
      <c r="B339" s="1">
        <f>-(Amortización!F338+Amortización!I338)</f>
        <v>-847.28273606239463</v>
      </c>
    </row>
    <row r="340" spans="1:2" x14ac:dyDescent="0.25">
      <c r="A340" s="3">
        <f>Amortización!B339</f>
        <v>56189</v>
      </c>
      <c r="B340" s="1">
        <f>-(Amortización!F339+Amortización!I339)</f>
        <v>-847.28273606239463</v>
      </c>
    </row>
    <row r="341" spans="1:2" x14ac:dyDescent="0.25">
      <c r="A341" s="3">
        <f>Amortización!B340</f>
        <v>56219</v>
      </c>
      <c r="B341" s="1">
        <f>-(Amortización!F340+Amortización!I340)</f>
        <v>-847.28273606239463</v>
      </c>
    </row>
    <row r="342" spans="1:2" x14ac:dyDescent="0.25">
      <c r="A342" s="3">
        <f>Amortización!B341</f>
        <v>56250</v>
      </c>
      <c r="B342" s="1">
        <f>-(Amortización!F341+Amortización!I341)</f>
        <v>-847.28273606239463</v>
      </c>
    </row>
    <row r="343" spans="1:2" x14ac:dyDescent="0.25">
      <c r="A343" s="3">
        <f>Amortización!B342</f>
        <v>56281</v>
      </c>
      <c r="B343" s="1">
        <f>-(Amortización!F342+Amortización!I342)</f>
        <v>-847.28273606239463</v>
      </c>
    </row>
    <row r="344" spans="1:2" x14ac:dyDescent="0.25">
      <c r="A344" s="3">
        <f>Amortización!B343</f>
        <v>56309</v>
      </c>
      <c r="B344" s="1">
        <f>-(Amortización!F343+Amortización!I343)</f>
        <v>-847.28273606239463</v>
      </c>
    </row>
    <row r="345" spans="1:2" x14ac:dyDescent="0.25">
      <c r="A345" s="3">
        <f>Amortización!B344</f>
        <v>56340</v>
      </c>
      <c r="B345" s="1">
        <f>-(Amortización!F344+Amortización!I344)</f>
        <v>-847.28273606239463</v>
      </c>
    </row>
    <row r="346" spans="1:2" x14ac:dyDescent="0.25">
      <c r="A346" s="3">
        <f>Amortización!B345</f>
        <v>56370</v>
      </c>
      <c r="B346" s="1">
        <f>-(Amortización!F345+Amortización!I345)</f>
        <v>-847.28273606239463</v>
      </c>
    </row>
    <row r="347" spans="1:2" x14ac:dyDescent="0.25">
      <c r="A347" s="3">
        <f>Amortización!B346</f>
        <v>56401</v>
      </c>
      <c r="B347" s="1">
        <f>-(Amortización!F346+Amortización!I346)</f>
        <v>-847.28273606239463</v>
      </c>
    </row>
    <row r="348" spans="1:2" x14ac:dyDescent="0.25">
      <c r="A348" s="3">
        <f>Amortización!B347</f>
        <v>56431</v>
      </c>
      <c r="B348" s="1">
        <f>-(Amortización!F347+Amortización!I347)</f>
        <v>-847.28273606239463</v>
      </c>
    </row>
    <row r="349" spans="1:2" x14ac:dyDescent="0.25">
      <c r="A349" s="3">
        <f>Amortización!B348</f>
        <v>56462</v>
      </c>
      <c r="B349" s="1">
        <f>-(Amortización!F348+Amortización!I348)</f>
        <v>-847.28273606239463</v>
      </c>
    </row>
    <row r="350" spans="1:2" x14ac:dyDescent="0.25">
      <c r="A350" s="3">
        <f>Amortización!B349</f>
        <v>56493</v>
      </c>
      <c r="B350" s="1">
        <f>-(Amortización!F349+Amortización!I349)</f>
        <v>-847.28273606239463</v>
      </c>
    </row>
    <row r="351" spans="1:2" x14ac:dyDescent="0.25">
      <c r="A351" s="3">
        <f>Amortización!B350</f>
        <v>56523</v>
      </c>
      <c r="B351" s="1">
        <f>-(Amortización!F350+Amortización!I350)</f>
        <v>-839.25944127928631</v>
      </c>
    </row>
    <row r="352" spans="1:2" x14ac:dyDescent="0.25">
      <c r="A352" s="3">
        <f>Amortización!B351</f>
        <v>56554</v>
      </c>
      <c r="B352" s="1">
        <f>-(Amortización!F351+Amortización!I351)</f>
        <v>-839.25944127928631</v>
      </c>
    </row>
    <row r="353" spans="1:2" x14ac:dyDescent="0.25">
      <c r="A353" s="3">
        <f>Amortización!B352</f>
        <v>56584</v>
      </c>
      <c r="B353" s="1">
        <f>-(Amortización!F352+Amortización!I352)</f>
        <v>-839.25944127928631</v>
      </c>
    </row>
    <row r="354" spans="1:2" x14ac:dyDescent="0.25">
      <c r="A354" s="3">
        <f>Amortización!B353</f>
        <v>56615</v>
      </c>
      <c r="B354" s="1">
        <f>-(Amortización!F353+Amortización!I353)</f>
        <v>-839.25944127928631</v>
      </c>
    </row>
    <row r="355" spans="1:2" x14ac:dyDescent="0.25">
      <c r="A355" s="3">
        <f>Amortización!B354</f>
        <v>56646</v>
      </c>
      <c r="B355" s="1">
        <f>-(Amortización!F354+Amortización!I354)</f>
        <v>-839.25944127928631</v>
      </c>
    </row>
    <row r="356" spans="1:2" x14ac:dyDescent="0.25">
      <c r="A356" s="3">
        <f>Amortización!B355</f>
        <v>56674</v>
      </c>
      <c r="B356" s="1">
        <f>-(Amortización!F355+Amortización!I355)</f>
        <v>-839.25944127928631</v>
      </c>
    </row>
    <row r="357" spans="1:2" x14ac:dyDescent="0.25">
      <c r="A357" s="3">
        <f>Amortización!B356</f>
        <v>56705</v>
      </c>
      <c r="B357" s="1">
        <f>-(Amortización!F356+Amortización!I356)</f>
        <v>-839.25944127928631</v>
      </c>
    </row>
    <row r="358" spans="1:2" x14ac:dyDescent="0.25">
      <c r="A358" s="3">
        <f>Amortización!B357</f>
        <v>56735</v>
      </c>
      <c r="B358" s="1">
        <f>-(Amortización!F357+Amortización!I357)</f>
        <v>-839.25944127928631</v>
      </c>
    </row>
    <row r="359" spans="1:2" x14ac:dyDescent="0.25">
      <c r="A359" s="3">
        <f>Amortización!B358</f>
        <v>56766</v>
      </c>
      <c r="B359" s="1">
        <f>-(Amortización!F358+Amortización!I358)</f>
        <v>-839.25944127928631</v>
      </c>
    </row>
    <row r="360" spans="1:2" x14ac:dyDescent="0.25">
      <c r="A360" s="3">
        <f>Amortización!B359</f>
        <v>56796</v>
      </c>
      <c r="B360" s="1">
        <f>-(Amortización!F359+Amortización!I359)</f>
        <v>-839.25944127928631</v>
      </c>
    </row>
    <row r="361" spans="1:2" x14ac:dyDescent="0.25">
      <c r="A361" s="3">
        <f>Amortización!B360</f>
        <v>56827</v>
      </c>
      <c r="B361" s="1">
        <f>-(Amortización!F360+Amortización!I360)</f>
        <v>-839.25944127928631</v>
      </c>
    </row>
    <row r="362" spans="1:2" x14ac:dyDescent="0.25">
      <c r="A362" s="3">
        <f>Amortización!B361</f>
        <v>56858</v>
      </c>
      <c r="B362" s="1">
        <f>-(Amortización!F361+Amortización!I361)</f>
        <v>-839.25944127928631</v>
      </c>
    </row>
    <row r="363" spans="1:2" x14ac:dyDescent="0.25">
      <c r="A363" s="3">
        <f>Amortización!B362</f>
        <v>56888</v>
      </c>
      <c r="B363" s="1">
        <f>-(Amortización!F362+Amortización!I362)</f>
        <v>-830.13203383417715</v>
      </c>
    </row>
    <row r="364" spans="1:2" x14ac:dyDescent="0.25">
      <c r="A364" s="3">
        <f>Amortización!B363</f>
        <v>56919</v>
      </c>
      <c r="B364" s="1">
        <f>-(Amortización!F363+Amortización!I363)</f>
        <v>-830.13203383417715</v>
      </c>
    </row>
    <row r="365" spans="1:2" x14ac:dyDescent="0.25">
      <c r="A365" s="3">
        <f>Amortización!B364</f>
        <v>56949</v>
      </c>
      <c r="B365" s="1">
        <f>-(Amortización!F364+Amortización!I364)</f>
        <v>-830.13203383417715</v>
      </c>
    </row>
    <row r="366" spans="1:2" x14ac:dyDescent="0.25">
      <c r="A366" s="3">
        <f>Amortización!B365</f>
        <v>56980</v>
      </c>
      <c r="B366" s="1">
        <f>-(Amortización!F365+Amortización!I365)</f>
        <v>-830.13203383417715</v>
      </c>
    </row>
    <row r="367" spans="1:2" x14ac:dyDescent="0.25">
      <c r="A367" s="3">
        <f>Amortización!B366</f>
        <v>57011</v>
      </c>
      <c r="B367" s="1">
        <f>-(Amortización!F366+Amortización!I366)</f>
        <v>-830.13203383417715</v>
      </c>
    </row>
    <row r="368" spans="1:2" x14ac:dyDescent="0.25">
      <c r="A368" s="3">
        <f>Amortización!B367</f>
        <v>57040</v>
      </c>
      <c r="B368" s="1">
        <f>-(Amortización!F367+Amortización!I367)</f>
        <v>-830.13203383417715</v>
      </c>
    </row>
    <row r="369" spans="1:2" x14ac:dyDescent="0.25">
      <c r="A369" s="3">
        <f>Amortización!B368</f>
        <v>57071</v>
      </c>
      <c r="B369" s="1">
        <f>-(Amortización!F368+Amortización!I368)</f>
        <v>-830.13203383417715</v>
      </c>
    </row>
    <row r="370" spans="1:2" x14ac:dyDescent="0.25">
      <c r="A370" s="3">
        <f>Amortización!B369</f>
        <v>57101</v>
      </c>
      <c r="B370" s="1">
        <f>-(Amortización!F369+Amortización!I369)</f>
        <v>-830.13203383417715</v>
      </c>
    </row>
    <row r="371" spans="1:2" x14ac:dyDescent="0.25">
      <c r="A371" s="3">
        <f>Amortización!B370</f>
        <v>57132</v>
      </c>
      <c r="B371" s="1">
        <f>-(Amortización!F370+Amortización!I370)</f>
        <v>-830.13203383417715</v>
      </c>
    </row>
    <row r="372" spans="1:2" x14ac:dyDescent="0.25">
      <c r="A372" s="3">
        <f>Amortización!B371</f>
        <v>57162</v>
      </c>
      <c r="B372" s="1">
        <f>-(Amortización!F371+Amortización!I371)</f>
        <v>-830.13203383417715</v>
      </c>
    </row>
    <row r="373" spans="1:2" x14ac:dyDescent="0.25">
      <c r="A373" s="3">
        <f>Amortización!B372</f>
        <v>57193</v>
      </c>
      <c r="B373" s="1">
        <f>-(Amortización!F372+Amortización!I372)</f>
        <v>-830.13203383417715</v>
      </c>
    </row>
    <row r="374" spans="1:2" x14ac:dyDescent="0.25">
      <c r="A374" s="3">
        <f>Amortización!B373</f>
        <v>57224</v>
      </c>
      <c r="B374" s="1">
        <f>-(Amortización!F373+Amortización!I373)</f>
        <v>-830.13203383417715</v>
      </c>
    </row>
    <row r="375" spans="1:2" x14ac:dyDescent="0.25">
      <c r="A375" s="3">
        <f>Amortización!B374</f>
        <v>57254</v>
      </c>
      <c r="B375" s="1">
        <f>-(Amortización!F374+Amortización!I374)</f>
        <v>-819.57857851608514</v>
      </c>
    </row>
    <row r="376" spans="1:2" x14ac:dyDescent="0.25">
      <c r="A376" s="3">
        <f>Amortización!B375</f>
        <v>57285</v>
      </c>
      <c r="B376" s="1">
        <f>-(Amortización!F375+Amortización!I375)</f>
        <v>-819.57857851608514</v>
      </c>
    </row>
    <row r="377" spans="1:2" x14ac:dyDescent="0.25">
      <c r="A377" s="3">
        <f>Amortización!B376</f>
        <v>57315</v>
      </c>
      <c r="B377" s="1">
        <f>-(Amortización!F376+Amortización!I376)</f>
        <v>-819.57857851608514</v>
      </c>
    </row>
    <row r="378" spans="1:2" x14ac:dyDescent="0.25">
      <c r="A378" s="3">
        <f>Amortización!B377</f>
        <v>57346</v>
      </c>
      <c r="B378" s="1">
        <f>-(Amortización!F377+Amortización!I377)</f>
        <v>-819.57857851608514</v>
      </c>
    </row>
    <row r="379" spans="1:2" x14ac:dyDescent="0.25">
      <c r="A379" s="3">
        <f>Amortización!B378</f>
        <v>57377</v>
      </c>
      <c r="B379" s="1">
        <f>-(Amortización!F378+Amortización!I378)</f>
        <v>-819.57857851608514</v>
      </c>
    </row>
    <row r="380" spans="1:2" x14ac:dyDescent="0.25">
      <c r="A380" s="3">
        <f>Amortización!B379</f>
        <v>57405</v>
      </c>
      <c r="B380" s="1">
        <f>-(Amortización!F379+Amortización!I379)</f>
        <v>-819.57857851608514</v>
      </c>
    </row>
    <row r="381" spans="1:2" x14ac:dyDescent="0.25">
      <c r="A381" s="3">
        <f>Amortización!B380</f>
        <v>57436</v>
      </c>
      <c r="B381" s="1">
        <f>-(Amortización!F380+Amortización!I380)</f>
        <v>-819.57857851608514</v>
      </c>
    </row>
    <row r="382" spans="1:2" x14ac:dyDescent="0.25">
      <c r="A382" s="3">
        <f>Amortización!B381</f>
        <v>57466</v>
      </c>
      <c r="B382" s="1">
        <f>-(Amortización!F381+Amortización!I381)</f>
        <v>-819.57857851608514</v>
      </c>
    </row>
    <row r="383" spans="1:2" x14ac:dyDescent="0.25">
      <c r="A383" s="3">
        <f>Amortización!B382</f>
        <v>57497</v>
      </c>
      <c r="B383" s="1">
        <f>-(Amortización!F382+Amortización!I382)</f>
        <v>-819.57857851608514</v>
      </c>
    </row>
    <row r="384" spans="1:2" x14ac:dyDescent="0.25">
      <c r="A384" s="3">
        <f>Amortización!B383</f>
        <v>57527</v>
      </c>
      <c r="B384" s="1">
        <f>-(Amortización!F383+Amortización!I383)</f>
        <v>-819.57857851608514</v>
      </c>
    </row>
    <row r="385" spans="1:2" x14ac:dyDescent="0.25">
      <c r="A385" s="3">
        <f>Amortización!B384</f>
        <v>57558</v>
      </c>
      <c r="B385" s="1">
        <f>-(Amortización!F384+Amortización!I384)</f>
        <v>-819.57857851608514</v>
      </c>
    </row>
    <row r="386" spans="1:2" x14ac:dyDescent="0.25">
      <c r="A386" s="3">
        <f>Amortización!B385</f>
        <v>57589</v>
      </c>
      <c r="B386" s="1">
        <f>-(Amortización!F385+Amortización!I385)</f>
        <v>-819.57857851608514</v>
      </c>
    </row>
    <row r="387" spans="1:2" x14ac:dyDescent="0.25">
      <c r="A387" s="3">
        <f>Amortización!B386</f>
        <v>57619</v>
      </c>
      <c r="B387" s="1">
        <f>-(Amortización!F386+Amortización!I386)</f>
        <v>-807.1086171326333</v>
      </c>
    </row>
    <row r="388" spans="1:2" x14ac:dyDescent="0.25">
      <c r="A388" s="3">
        <f>Amortización!B387</f>
        <v>57650</v>
      </c>
      <c r="B388" s="1">
        <f>-(Amortización!F387+Amortización!I387)</f>
        <v>-807.1086171326333</v>
      </c>
    </row>
    <row r="389" spans="1:2" x14ac:dyDescent="0.25">
      <c r="A389" s="3">
        <f>Amortización!B388</f>
        <v>57680</v>
      </c>
      <c r="B389" s="1">
        <f>-(Amortización!F388+Amortización!I388)</f>
        <v>-807.1086171326333</v>
      </c>
    </row>
    <row r="390" spans="1:2" x14ac:dyDescent="0.25">
      <c r="A390" s="3">
        <f>Amortización!B389</f>
        <v>57711</v>
      </c>
      <c r="B390" s="1">
        <f>-(Amortización!F389+Amortización!I389)</f>
        <v>-807.1086171326333</v>
      </c>
    </row>
    <row r="391" spans="1:2" x14ac:dyDescent="0.25">
      <c r="A391" s="3">
        <f>Amortización!B390</f>
        <v>57742</v>
      </c>
      <c r="B391" s="1">
        <f>-(Amortización!F390+Amortización!I390)</f>
        <v>-807.1086171326333</v>
      </c>
    </row>
    <row r="392" spans="1:2" x14ac:dyDescent="0.25">
      <c r="A392" s="3">
        <f>Amortización!B391</f>
        <v>57770</v>
      </c>
      <c r="B392" s="1">
        <f>-(Amortización!F391+Amortización!I391)</f>
        <v>-807.1086171326333</v>
      </c>
    </row>
    <row r="393" spans="1:2" x14ac:dyDescent="0.25">
      <c r="A393" s="3">
        <f>Amortización!B392</f>
        <v>57801</v>
      </c>
      <c r="B393" s="1">
        <f>-(Amortización!F392+Amortización!I392)</f>
        <v>-807.1086171326333</v>
      </c>
    </row>
    <row r="394" spans="1:2" x14ac:dyDescent="0.25">
      <c r="A394" s="3">
        <f>Amortización!B393</f>
        <v>57831</v>
      </c>
      <c r="B394" s="1">
        <f>-(Amortización!F393+Amortización!I393)</f>
        <v>-807.1086171326333</v>
      </c>
    </row>
    <row r="395" spans="1:2" x14ac:dyDescent="0.25">
      <c r="A395" s="3">
        <f>Amortización!B394</f>
        <v>57862</v>
      </c>
      <c r="B395" s="1">
        <f>-(Amortización!F394+Amortización!I394)</f>
        <v>-807.1086171326333</v>
      </c>
    </row>
    <row r="396" spans="1:2" x14ac:dyDescent="0.25">
      <c r="A396" s="3">
        <f>Amortización!B395</f>
        <v>57892</v>
      </c>
      <c r="B396" s="1">
        <f>-(Amortización!F395+Amortización!I395)</f>
        <v>-807.1086171326333</v>
      </c>
    </row>
    <row r="397" spans="1:2" x14ac:dyDescent="0.25">
      <c r="A397" s="3">
        <f>Amortización!B396</f>
        <v>57923</v>
      </c>
      <c r="B397" s="1">
        <f>-(Amortización!F396+Amortización!I396)</f>
        <v>-807.1086171326333</v>
      </c>
    </row>
    <row r="398" spans="1:2" x14ac:dyDescent="0.25">
      <c r="A398" s="3">
        <f>Amortización!B397</f>
        <v>57954</v>
      </c>
      <c r="B398" s="1">
        <f>-(Amortización!F397+Amortización!I397)</f>
        <v>-807.1086171326333</v>
      </c>
    </row>
    <row r="399" spans="1:2" x14ac:dyDescent="0.25">
      <c r="A399" s="3">
        <f>Amortización!B398</f>
        <v>57984</v>
      </c>
      <c r="B399" s="1">
        <f>-(Amortización!F398+Amortización!I398)</f>
        <v>-791.91838885829816</v>
      </c>
    </row>
    <row r="400" spans="1:2" x14ac:dyDescent="0.25">
      <c r="A400" s="3">
        <f>Amortización!B399</f>
        <v>58015</v>
      </c>
      <c r="B400" s="1">
        <f>-(Amortización!F399+Amortización!I399)</f>
        <v>-791.91838885829816</v>
      </c>
    </row>
    <row r="401" spans="1:2" x14ac:dyDescent="0.25">
      <c r="A401" s="3">
        <f>Amortización!B400</f>
        <v>58045</v>
      </c>
      <c r="B401" s="1">
        <f>-(Amortización!F400+Amortización!I400)</f>
        <v>-791.91838885829816</v>
      </c>
    </row>
    <row r="402" spans="1:2" x14ac:dyDescent="0.25">
      <c r="A402" s="3">
        <f>Amortización!B401</f>
        <v>58076</v>
      </c>
      <c r="B402" s="1">
        <f>-(Amortización!F401+Amortización!I401)</f>
        <v>-791.91838885829816</v>
      </c>
    </row>
    <row r="403" spans="1:2" x14ac:dyDescent="0.25">
      <c r="A403" s="3">
        <f>Amortización!B402</f>
        <v>58107</v>
      </c>
      <c r="B403" s="1">
        <f>-(Amortización!F402+Amortización!I402)</f>
        <v>-791.91838885829816</v>
      </c>
    </row>
    <row r="404" spans="1:2" x14ac:dyDescent="0.25">
      <c r="A404" s="3">
        <f>Amortización!B403</f>
        <v>58135</v>
      </c>
      <c r="B404" s="1">
        <f>-(Amortización!F403+Amortización!I403)</f>
        <v>-791.91838885829816</v>
      </c>
    </row>
    <row r="405" spans="1:2" x14ac:dyDescent="0.25">
      <c r="A405" s="3">
        <f>Amortización!B404</f>
        <v>58166</v>
      </c>
      <c r="B405" s="1">
        <f>-(Amortización!F404+Amortización!I404)</f>
        <v>-791.91838885829816</v>
      </c>
    </row>
    <row r="406" spans="1:2" x14ac:dyDescent="0.25">
      <c r="A406" s="3">
        <f>Amortización!B405</f>
        <v>58196</v>
      </c>
      <c r="B406" s="1">
        <f>-(Amortización!F405+Amortización!I405)</f>
        <v>-791.91838885829816</v>
      </c>
    </row>
    <row r="407" spans="1:2" x14ac:dyDescent="0.25">
      <c r="A407" s="3">
        <f>Amortización!B406</f>
        <v>58227</v>
      </c>
      <c r="B407" s="1">
        <f>-(Amortización!F406+Amortización!I406)</f>
        <v>-791.91838885829816</v>
      </c>
    </row>
    <row r="408" spans="1:2" x14ac:dyDescent="0.25">
      <c r="A408" s="3">
        <f>Amortización!B407</f>
        <v>58257</v>
      </c>
      <c r="B408" s="1">
        <f>-(Amortización!F407+Amortización!I407)</f>
        <v>-791.91838885829816</v>
      </c>
    </row>
    <row r="409" spans="1:2" x14ac:dyDescent="0.25">
      <c r="A409" s="3">
        <f>Amortización!B408</f>
        <v>58288</v>
      </c>
      <c r="B409" s="1">
        <f>-(Amortización!F408+Amortización!I408)</f>
        <v>-791.91838885829816</v>
      </c>
    </row>
    <row r="410" spans="1:2" x14ac:dyDescent="0.25">
      <c r="A410" s="3">
        <f>Amortización!B409</f>
        <v>58319</v>
      </c>
      <c r="B410" s="1">
        <f>-(Amortización!F409+Amortización!I409)</f>
        <v>-791.91838885829816</v>
      </c>
    </row>
    <row r="411" spans="1:2" x14ac:dyDescent="0.25">
      <c r="A411" s="3">
        <f>Amortización!B410</f>
        <v>58349</v>
      </c>
      <c r="B411" s="1">
        <f>-(Amortización!F410+Amortización!I410)</f>
        <v>-772.54570742278395</v>
      </c>
    </row>
    <row r="412" spans="1:2" x14ac:dyDescent="0.25">
      <c r="A412" s="3">
        <f>Amortización!B411</f>
        <v>58380</v>
      </c>
      <c r="B412" s="1">
        <f>-(Amortización!F411+Amortización!I411)</f>
        <v>-772.54570742278395</v>
      </c>
    </row>
    <row r="413" spans="1:2" x14ac:dyDescent="0.25">
      <c r="A413" s="3">
        <f>Amortización!B412</f>
        <v>58410</v>
      </c>
      <c r="B413" s="1">
        <f>-(Amortización!F412+Amortización!I412)</f>
        <v>-772.54570742278395</v>
      </c>
    </row>
    <row r="414" spans="1:2" x14ac:dyDescent="0.25">
      <c r="A414" s="3">
        <f>Amortización!B413</f>
        <v>58441</v>
      </c>
      <c r="B414" s="1">
        <f>-(Amortización!F413+Amortización!I413)</f>
        <v>-772.54570742278395</v>
      </c>
    </row>
    <row r="415" spans="1:2" x14ac:dyDescent="0.25">
      <c r="A415" s="3">
        <f>Amortización!B414</f>
        <v>58472</v>
      </c>
      <c r="B415" s="1">
        <f>-(Amortización!F414+Amortización!I414)</f>
        <v>-772.54570742278395</v>
      </c>
    </row>
    <row r="416" spans="1:2" x14ac:dyDescent="0.25">
      <c r="A416" s="3">
        <f>Amortización!B415</f>
        <v>58501</v>
      </c>
      <c r="B416" s="1">
        <f>-(Amortización!F415+Amortización!I415)</f>
        <v>-772.54570742278395</v>
      </c>
    </row>
    <row r="417" spans="1:2" x14ac:dyDescent="0.25">
      <c r="A417" s="3">
        <f>Amortización!B416</f>
        <v>58532</v>
      </c>
      <c r="B417" s="1">
        <f>-(Amortización!F416+Amortización!I416)</f>
        <v>-772.54570742278395</v>
      </c>
    </row>
    <row r="418" spans="1:2" x14ac:dyDescent="0.25">
      <c r="A418" s="3">
        <f>Amortización!B417</f>
        <v>58562</v>
      </c>
      <c r="B418" s="1">
        <f>-(Amortización!F417+Amortización!I417)</f>
        <v>-772.54570742278395</v>
      </c>
    </row>
    <row r="419" spans="1:2" x14ac:dyDescent="0.25">
      <c r="A419" s="3">
        <f>Amortización!B418</f>
        <v>58593</v>
      </c>
      <c r="B419" s="1">
        <f>-(Amortización!F418+Amortización!I418)</f>
        <v>-772.54570742278395</v>
      </c>
    </row>
    <row r="420" spans="1:2" x14ac:dyDescent="0.25">
      <c r="A420" s="3">
        <f>Amortización!B419</f>
        <v>58623</v>
      </c>
      <c r="B420" s="1">
        <f>-(Amortización!F419+Amortización!I419)</f>
        <v>-772.54570742278395</v>
      </c>
    </row>
    <row r="421" spans="1:2" x14ac:dyDescent="0.25">
      <c r="A421" s="3">
        <f>Amortización!B420</f>
        <v>58654</v>
      </c>
      <c r="B421" s="1">
        <f>-(Amortización!F420+Amortización!I420)</f>
        <v>-772.54570742278395</v>
      </c>
    </row>
    <row r="422" spans="1:2" x14ac:dyDescent="0.25">
      <c r="A422" s="3">
        <f>Amortización!B421</f>
        <v>58685</v>
      </c>
      <c r="B422" s="1">
        <f>-(Amortización!F421+Amortización!I421)</f>
        <v>-772.54570742278395</v>
      </c>
    </row>
    <row r="423" spans="1:2" x14ac:dyDescent="0.25">
      <c r="A423" s="3">
        <f>Amortización!B422</f>
        <v>58715</v>
      </c>
      <c r="B423" s="1">
        <f>-(Amortización!F422+Amortización!I422)</f>
        <v>-745.85959712136855</v>
      </c>
    </row>
    <row r="424" spans="1:2" x14ac:dyDescent="0.25">
      <c r="A424" s="3">
        <f>Amortización!B423</f>
        <v>58746</v>
      </c>
      <c r="B424" s="1">
        <f>-(Amortización!F423+Amortización!I423)</f>
        <v>-745.85959712136855</v>
      </c>
    </row>
    <row r="425" spans="1:2" x14ac:dyDescent="0.25">
      <c r="A425" s="3">
        <f>Amortización!B424</f>
        <v>58776</v>
      </c>
      <c r="B425" s="1">
        <f>-(Amortización!F424+Amortización!I424)</f>
        <v>-745.85959712136855</v>
      </c>
    </row>
    <row r="426" spans="1:2" x14ac:dyDescent="0.25">
      <c r="A426" s="3">
        <f>Amortización!B425</f>
        <v>58807</v>
      </c>
      <c r="B426" s="1">
        <f>-(Amortización!F425+Amortización!I425)</f>
        <v>-745.85959712136855</v>
      </c>
    </row>
    <row r="427" spans="1:2" x14ac:dyDescent="0.25">
      <c r="A427" s="3">
        <f>Amortización!B426</f>
        <v>58838</v>
      </c>
      <c r="B427" s="1">
        <f>-(Amortización!F426+Amortización!I426)</f>
        <v>-745.85959712136855</v>
      </c>
    </row>
    <row r="428" spans="1:2" x14ac:dyDescent="0.25">
      <c r="A428" s="3">
        <f>Amortización!B427</f>
        <v>58866</v>
      </c>
      <c r="B428" s="1">
        <f>-(Amortización!F427+Amortización!I427)</f>
        <v>-745.85959712136855</v>
      </c>
    </row>
    <row r="429" spans="1:2" x14ac:dyDescent="0.25">
      <c r="A429" s="3">
        <f>Amortización!B428</f>
        <v>58897</v>
      </c>
      <c r="B429" s="1">
        <f>-(Amortización!F428+Amortización!I428)</f>
        <v>-745.85959712136855</v>
      </c>
    </row>
    <row r="430" spans="1:2" x14ac:dyDescent="0.25">
      <c r="A430" s="3">
        <f>Amortización!B429</f>
        <v>58927</v>
      </c>
      <c r="B430" s="1">
        <f>-(Amortización!F429+Amortización!I429)</f>
        <v>-745.85959712136855</v>
      </c>
    </row>
    <row r="431" spans="1:2" x14ac:dyDescent="0.25">
      <c r="A431" s="3">
        <f>Amortización!B430</f>
        <v>58958</v>
      </c>
      <c r="B431" s="1">
        <f>-(Amortización!F430+Amortización!I430)</f>
        <v>-745.85959712136855</v>
      </c>
    </row>
    <row r="432" spans="1:2" x14ac:dyDescent="0.25">
      <c r="A432" s="3">
        <f>Amortización!B431</f>
        <v>58988</v>
      </c>
      <c r="B432" s="1">
        <f>-(Amortización!F431+Amortización!I431)</f>
        <v>-745.85959712136855</v>
      </c>
    </row>
    <row r="433" spans="1:2" x14ac:dyDescent="0.25">
      <c r="A433" s="3">
        <f>Amortización!B432</f>
        <v>59019</v>
      </c>
      <c r="B433" s="1">
        <f>-(Amortización!F432+Amortización!I432)</f>
        <v>-745.85959712136855</v>
      </c>
    </row>
    <row r="434" spans="1:2" x14ac:dyDescent="0.25">
      <c r="A434" s="3">
        <f>Amortización!B433</f>
        <v>59050</v>
      </c>
      <c r="B434" s="1">
        <f>-(Amortización!F433+Amortización!I433)</f>
        <v>-745.85959712136855</v>
      </c>
    </row>
    <row r="435" spans="1:2" x14ac:dyDescent="0.25">
      <c r="A435" s="3">
        <f>Amortización!B434</f>
        <v>59080</v>
      </c>
      <c r="B435" s="1">
        <f>-(Amortización!F434+Amortización!I434)</f>
        <v>-702.84200477660852</v>
      </c>
    </row>
    <row r="436" spans="1:2" x14ac:dyDescent="0.25">
      <c r="A436" s="3">
        <f>Amortización!B435</f>
        <v>59111</v>
      </c>
      <c r="B436" s="1">
        <f>-(Amortización!F435+Amortización!I435)</f>
        <v>-702.84200477660852</v>
      </c>
    </row>
    <row r="437" spans="1:2" x14ac:dyDescent="0.25">
      <c r="A437" s="3">
        <f>Amortización!B436</f>
        <v>59141</v>
      </c>
      <c r="B437" s="1">
        <f>-(Amortización!F436+Amortización!I436)</f>
        <v>-702.84200477660852</v>
      </c>
    </row>
    <row r="438" spans="1:2" x14ac:dyDescent="0.25">
      <c r="A438" s="3">
        <f>Amortización!B437</f>
        <v>59172</v>
      </c>
      <c r="B438" s="1">
        <f>-(Amortización!F437+Amortización!I437)</f>
        <v>-702.84200477660852</v>
      </c>
    </row>
    <row r="439" spans="1:2" x14ac:dyDescent="0.25">
      <c r="A439" s="3">
        <f>Amortización!B438</f>
        <v>59203</v>
      </c>
      <c r="B439" s="1">
        <f>-(Amortización!F438+Amortización!I438)</f>
        <v>-702.84200477660852</v>
      </c>
    </row>
    <row r="440" spans="1:2" x14ac:dyDescent="0.25">
      <c r="A440" s="3">
        <f>Amortización!B439</f>
        <v>59231</v>
      </c>
      <c r="B440" s="1">
        <f>-(Amortización!F439+Amortización!I439)</f>
        <v>-702.84200477660852</v>
      </c>
    </row>
    <row r="441" spans="1:2" x14ac:dyDescent="0.25">
      <c r="A441" s="3">
        <f>Amortización!B440</f>
        <v>59262</v>
      </c>
      <c r="B441" s="1">
        <f>-(Amortización!F440+Amortización!I440)</f>
        <v>-702.84200477660852</v>
      </c>
    </row>
    <row r="442" spans="1:2" x14ac:dyDescent="0.25">
      <c r="A442" s="3">
        <f>Amortización!B441</f>
        <v>59292</v>
      </c>
      <c r="B442" s="1">
        <f>-(Amortización!F441+Amortización!I441)</f>
        <v>-702.84200477660852</v>
      </c>
    </row>
    <row r="443" spans="1:2" x14ac:dyDescent="0.25">
      <c r="A443" s="3">
        <f>Amortización!B442</f>
        <v>59323</v>
      </c>
      <c r="B443" s="1">
        <f>-(Amortización!F442+Amortización!I442)</f>
        <v>-702.84200477660852</v>
      </c>
    </row>
    <row r="444" spans="1:2" x14ac:dyDescent="0.25">
      <c r="A444" s="3">
        <f>Amortización!B443</f>
        <v>59353</v>
      </c>
      <c r="B444" s="1">
        <f>-(Amortización!F443+Amortización!I443)</f>
        <v>-702.84200477660852</v>
      </c>
    </row>
    <row r="445" spans="1:2" x14ac:dyDescent="0.25">
      <c r="A445" s="3">
        <f>Amortización!B444</f>
        <v>59384</v>
      </c>
      <c r="B445" s="1">
        <f>-(Amortización!F444+Amortización!I444)</f>
        <v>-702.84200477660852</v>
      </c>
    </row>
    <row r="446" spans="1:2" x14ac:dyDescent="0.25">
      <c r="A446" s="3">
        <f>Amortización!B445</f>
        <v>59415</v>
      </c>
      <c r="B446" s="1">
        <f>-(Amortización!F445+Amortización!I445)</f>
        <v>-702.84200477660852</v>
      </c>
    </row>
    <row r="447" spans="1:2" x14ac:dyDescent="0.25">
      <c r="A447" s="3">
        <f>Amortización!B446</f>
        <v>59445</v>
      </c>
      <c r="B447" s="1">
        <f>-(Amortización!F446+Amortización!I446)</f>
        <v>-586.4195333740131</v>
      </c>
    </row>
    <row r="448" spans="1:2" x14ac:dyDescent="0.25">
      <c r="A448" s="3">
        <f>Amortización!B447</f>
        <v>59476</v>
      </c>
      <c r="B448" s="1">
        <f>-(Amortización!F447+Amortización!I447)</f>
        <v>-586.4195333740131</v>
      </c>
    </row>
    <row r="449" spans="1:2" x14ac:dyDescent="0.25">
      <c r="A449" s="3">
        <f>Amortización!B448</f>
        <v>59506</v>
      </c>
      <c r="B449" s="1">
        <f>-(Amortización!F448+Amortización!I448)</f>
        <v>-586.4195333740131</v>
      </c>
    </row>
    <row r="450" spans="1:2" x14ac:dyDescent="0.25">
      <c r="A450" s="3">
        <f>Amortización!B449</f>
        <v>59537</v>
      </c>
      <c r="B450" s="1">
        <f>-(Amortización!F449+Amortización!I449)</f>
        <v>-586.4195333740131</v>
      </c>
    </row>
    <row r="451" spans="1:2" x14ac:dyDescent="0.25">
      <c r="A451" s="3">
        <f>Amortización!B450</f>
        <v>59568</v>
      </c>
      <c r="B451" s="1">
        <f>-(Amortización!F450+Amortización!I450)</f>
        <v>-586.4195333740131</v>
      </c>
    </row>
    <row r="452" spans="1:2" x14ac:dyDescent="0.25">
      <c r="A452" s="3">
        <f>Amortización!B451</f>
        <v>59596</v>
      </c>
      <c r="B452" s="1">
        <f>-(Amortización!F451+Amortización!I451)</f>
        <v>-586.4195333740131</v>
      </c>
    </row>
    <row r="453" spans="1:2" x14ac:dyDescent="0.25">
      <c r="A453" s="3">
        <f>Amortización!B452</f>
        <v>59627</v>
      </c>
      <c r="B453" s="1">
        <f>-(Amortización!F452+Amortización!I452)</f>
        <v>-586.4195333740131</v>
      </c>
    </row>
    <row r="454" spans="1:2" x14ac:dyDescent="0.25">
      <c r="A454" s="3">
        <f>Amortización!B453</f>
        <v>59657</v>
      </c>
      <c r="B454" s="1">
        <f>-(Amortización!F453+Amortización!I453)</f>
        <v>0</v>
      </c>
    </row>
    <row r="455" spans="1:2" x14ac:dyDescent="0.25">
      <c r="A455" s="3">
        <f>Amortización!B454</f>
        <v>59688</v>
      </c>
      <c r="B455" s="1">
        <f>-(Amortización!F454+Amortización!I454)</f>
        <v>0</v>
      </c>
    </row>
    <row r="456" spans="1:2" x14ac:dyDescent="0.25">
      <c r="A456" s="3">
        <f>Amortización!B455</f>
        <v>59718</v>
      </c>
      <c r="B456" s="1">
        <f>-(Amortización!F455+Amortización!I455)</f>
        <v>0</v>
      </c>
    </row>
    <row r="457" spans="1:2" x14ac:dyDescent="0.25">
      <c r="A457" s="3">
        <f>Amortización!B456</f>
        <v>59749</v>
      </c>
      <c r="B457" s="1">
        <f>-(Amortización!F456+Amortización!I456)</f>
        <v>0</v>
      </c>
    </row>
    <row r="458" spans="1:2" x14ac:dyDescent="0.25">
      <c r="A458" s="3">
        <f>Amortización!B457</f>
        <v>59780</v>
      </c>
      <c r="B458" s="1">
        <f>-(Amortización!F457+Amortización!I457)</f>
        <v>0</v>
      </c>
    </row>
    <row r="459" spans="1:2" x14ac:dyDescent="0.25">
      <c r="A459" s="3">
        <f>Amortización!B458</f>
        <v>59810</v>
      </c>
      <c r="B459" s="1">
        <f>-(Amortización!F458+Amortización!I458)</f>
        <v>0</v>
      </c>
    </row>
    <row r="460" spans="1:2" x14ac:dyDescent="0.25">
      <c r="A460" s="3">
        <f>Amortización!B459</f>
        <v>59841</v>
      </c>
      <c r="B460" s="1">
        <f>-(Amortización!F459+Amortización!I459)</f>
        <v>0</v>
      </c>
    </row>
    <row r="461" spans="1:2" x14ac:dyDescent="0.25">
      <c r="A461" s="3">
        <f>Amortización!B460</f>
        <v>59871</v>
      </c>
      <c r="B461" s="1">
        <f>-(Amortización!F460+Amortización!I460)</f>
        <v>0</v>
      </c>
    </row>
    <row r="462" spans="1:2" x14ac:dyDescent="0.25">
      <c r="A462" s="3">
        <f>Amortización!B461</f>
        <v>59902</v>
      </c>
      <c r="B462" s="1">
        <f>-(Amortización!F461+Amortización!I461)</f>
        <v>0</v>
      </c>
    </row>
    <row r="463" spans="1:2" x14ac:dyDescent="0.25">
      <c r="A463" s="3">
        <f>Amortización!B462</f>
        <v>59933</v>
      </c>
      <c r="B463" s="1">
        <f>-(Amortización!F462+Amortización!I462)</f>
        <v>0</v>
      </c>
    </row>
    <row r="464" spans="1:2" x14ac:dyDescent="0.25">
      <c r="A464" s="3">
        <f>Amortización!B463</f>
        <v>59962</v>
      </c>
      <c r="B464" s="1">
        <f>-(Amortización!F463+Amortización!I463)</f>
        <v>0</v>
      </c>
    </row>
    <row r="465" spans="1:2" x14ac:dyDescent="0.25">
      <c r="A465" s="3">
        <f>Amortización!B464</f>
        <v>59993</v>
      </c>
      <c r="B465" s="1">
        <f>-(Amortización!F464+Amortización!I464)</f>
        <v>0</v>
      </c>
    </row>
    <row r="466" spans="1:2" x14ac:dyDescent="0.25">
      <c r="A466" s="3">
        <f>Amortización!B465</f>
        <v>60023</v>
      </c>
      <c r="B466" s="1">
        <f>-(Amortización!F465+Amortización!I465)</f>
        <v>0</v>
      </c>
    </row>
    <row r="467" spans="1:2" x14ac:dyDescent="0.25">
      <c r="A467" s="3">
        <f>Amortización!B466</f>
        <v>60054</v>
      </c>
      <c r="B467" s="1">
        <f>-(Amortización!F466+Amortización!I466)</f>
        <v>0</v>
      </c>
    </row>
    <row r="468" spans="1:2" x14ac:dyDescent="0.25">
      <c r="A468" s="3">
        <f>Amortización!B467</f>
        <v>60084</v>
      </c>
      <c r="B468" s="1">
        <f>-(Amortización!F467+Amortización!I467)</f>
        <v>0</v>
      </c>
    </row>
    <row r="469" spans="1:2" x14ac:dyDescent="0.25">
      <c r="A469" s="3">
        <f>Amortización!B468</f>
        <v>60115</v>
      </c>
      <c r="B469" s="1">
        <f>-(Amortización!F468+Amortización!I468)</f>
        <v>0</v>
      </c>
    </row>
    <row r="470" spans="1:2" x14ac:dyDescent="0.25">
      <c r="A470" s="3">
        <f>Amortización!B469</f>
        <v>60146</v>
      </c>
      <c r="B470" s="1">
        <f>-(Amortización!F469+Amortización!I469)</f>
        <v>0</v>
      </c>
    </row>
    <row r="471" spans="1:2" x14ac:dyDescent="0.25">
      <c r="A471" s="3">
        <f>Amortización!B470</f>
        <v>60176</v>
      </c>
      <c r="B471" s="1">
        <f>-(Amortización!F470+Amortización!I470)</f>
        <v>0</v>
      </c>
    </row>
    <row r="472" spans="1:2" x14ac:dyDescent="0.25">
      <c r="A472" s="3">
        <f>Amortización!B471</f>
        <v>60207</v>
      </c>
      <c r="B472" s="1">
        <f>-(Amortización!F471+Amortización!I471)</f>
        <v>0</v>
      </c>
    </row>
    <row r="473" spans="1:2" x14ac:dyDescent="0.25">
      <c r="A473" s="3">
        <f>Amortización!B472</f>
        <v>60237</v>
      </c>
      <c r="B473" s="1">
        <f>-(Amortización!F472+Amortización!I472)</f>
        <v>0</v>
      </c>
    </row>
    <row r="474" spans="1:2" x14ac:dyDescent="0.25">
      <c r="A474" s="3">
        <f>Amortización!B473</f>
        <v>60268</v>
      </c>
      <c r="B474" s="1">
        <f>-(Amortización!F473+Amortización!I473)</f>
        <v>0</v>
      </c>
    </row>
    <row r="475" spans="1:2" x14ac:dyDescent="0.25">
      <c r="A475" s="3">
        <f>Amortización!B474</f>
        <v>60299</v>
      </c>
      <c r="B475" s="1">
        <f>-(Amortización!F474+Amortización!I474)</f>
        <v>0</v>
      </c>
    </row>
    <row r="476" spans="1:2" x14ac:dyDescent="0.25">
      <c r="A476" s="3">
        <f>Amortización!B475</f>
        <v>60327</v>
      </c>
      <c r="B476" s="1">
        <f>-(Amortización!F475+Amortización!I475)</f>
        <v>0</v>
      </c>
    </row>
    <row r="477" spans="1:2" x14ac:dyDescent="0.25">
      <c r="A477" s="3">
        <f>Amortización!B476</f>
        <v>60358</v>
      </c>
      <c r="B477" s="1">
        <f>-(Amortización!F476+Amortización!I476)</f>
        <v>0</v>
      </c>
    </row>
    <row r="478" spans="1:2" x14ac:dyDescent="0.25">
      <c r="A478" s="3">
        <f>Amortización!B477</f>
        <v>60388</v>
      </c>
      <c r="B478" s="1">
        <f>-(Amortización!F477+Amortización!I477)</f>
        <v>0</v>
      </c>
    </row>
    <row r="479" spans="1:2" x14ac:dyDescent="0.25">
      <c r="A479" s="3">
        <f>Amortización!B478</f>
        <v>60419</v>
      </c>
      <c r="B479" s="1">
        <f>-(Amortización!F478+Amortización!I478)</f>
        <v>0</v>
      </c>
    </row>
    <row r="480" spans="1:2" x14ac:dyDescent="0.25">
      <c r="A480" s="3">
        <f>Amortización!B479</f>
        <v>60449</v>
      </c>
      <c r="B480" s="1">
        <f>-(Amortización!F479+Amortización!I479)</f>
        <v>0</v>
      </c>
    </row>
    <row r="481" spans="1:2" x14ac:dyDescent="0.25">
      <c r="A481" s="3">
        <f>Amortización!B480</f>
        <v>60480</v>
      </c>
      <c r="B481" s="1">
        <f>-(Amortización!F480+Amortización!I480)</f>
        <v>0</v>
      </c>
    </row>
    <row r="482" spans="1:2" x14ac:dyDescent="0.25">
      <c r="A482" s="3">
        <f>Amortización!B481</f>
        <v>60511</v>
      </c>
      <c r="B482" s="1">
        <f>-(Amortización!F481+Amortización!I481)</f>
        <v>0</v>
      </c>
    </row>
    <row r="483" spans="1:2" x14ac:dyDescent="0.25">
      <c r="A483" s="3">
        <f>Amortización!B482</f>
        <v>60541</v>
      </c>
      <c r="B483" s="1">
        <f>-(Amortización!F482+Amortización!I482)</f>
        <v>0</v>
      </c>
    </row>
    <row r="484" spans="1:2" x14ac:dyDescent="0.25">
      <c r="A484" s="3">
        <f>Amortización!B483</f>
        <v>60572</v>
      </c>
      <c r="B484" s="1">
        <f>-(Amortización!F483+Amortización!I483)</f>
        <v>0</v>
      </c>
    </row>
    <row r="485" spans="1:2" x14ac:dyDescent="0.25">
      <c r="A485" s="3">
        <f>Amortización!B484</f>
        <v>60602</v>
      </c>
      <c r="B485" s="1">
        <f>-(Amortización!F484+Amortización!I484)</f>
        <v>0</v>
      </c>
    </row>
    <row r="486" spans="1:2" x14ac:dyDescent="0.25">
      <c r="A486" s="3">
        <f>Amortización!B485</f>
        <v>60633</v>
      </c>
      <c r="B486" s="1">
        <f>-(Amortización!F485+Amortización!I485)</f>
        <v>0</v>
      </c>
    </row>
    <row r="487" spans="1:2" x14ac:dyDescent="0.25">
      <c r="A487" s="3">
        <f>Amortización!B486</f>
        <v>60664</v>
      </c>
      <c r="B487" s="1">
        <f>-(Amortización!F486+Amortización!I486)</f>
        <v>0</v>
      </c>
    </row>
    <row r="488" spans="1:2" x14ac:dyDescent="0.25">
      <c r="A488" s="3">
        <f>Amortización!B487</f>
        <v>60692</v>
      </c>
      <c r="B488" s="1">
        <f>-(Amortización!F487+Amortización!I487)</f>
        <v>0</v>
      </c>
    </row>
    <row r="489" spans="1:2" x14ac:dyDescent="0.25">
      <c r="A489" s="3">
        <f>Amortización!B488</f>
        <v>60723</v>
      </c>
      <c r="B489" s="1">
        <f>-(Amortización!F488+Amortización!I488)</f>
        <v>0</v>
      </c>
    </row>
    <row r="490" spans="1:2" x14ac:dyDescent="0.25">
      <c r="A490" s="3">
        <f>Amortización!B489</f>
        <v>60753</v>
      </c>
      <c r="B490" s="1">
        <f>-(Amortización!F489+Amortización!I489)</f>
        <v>0</v>
      </c>
    </row>
    <row r="491" spans="1:2" x14ac:dyDescent="0.25">
      <c r="A491" s="3">
        <f>Amortización!B490</f>
        <v>60784</v>
      </c>
      <c r="B491" s="1">
        <f>-(Amortización!F490+Amortización!I490)</f>
        <v>0</v>
      </c>
    </row>
    <row r="492" spans="1:2" x14ac:dyDescent="0.25">
      <c r="A492" s="3">
        <f>Amortización!B491</f>
        <v>60814</v>
      </c>
      <c r="B492" s="1">
        <f>-(Amortización!F491+Amortización!I491)</f>
        <v>0</v>
      </c>
    </row>
    <row r="493" spans="1:2" x14ac:dyDescent="0.25">
      <c r="A493" s="3">
        <f>Amortización!B492</f>
        <v>60845</v>
      </c>
      <c r="B493" s="1">
        <f>-(Amortización!F492+Amortización!I492)</f>
        <v>0</v>
      </c>
    </row>
    <row r="494" spans="1:2" x14ac:dyDescent="0.25">
      <c r="A494" s="3">
        <f>Amortización!B493</f>
        <v>60876</v>
      </c>
      <c r="B494" s="1">
        <f>-(Amortización!F493+Amortización!I493)</f>
        <v>0</v>
      </c>
    </row>
    <row r="495" spans="1:2" x14ac:dyDescent="0.25">
      <c r="A495" s="3">
        <f>Amortización!B494</f>
        <v>60906</v>
      </c>
      <c r="B495" s="1">
        <f>-(Amortización!F494+Amortización!I494)</f>
        <v>0</v>
      </c>
    </row>
    <row r="496" spans="1:2" x14ac:dyDescent="0.25">
      <c r="A496" s="3">
        <f>Amortización!B495</f>
        <v>60937</v>
      </c>
      <c r="B496" s="1">
        <f>-(Amortización!F495+Amortización!I495)</f>
        <v>0</v>
      </c>
    </row>
    <row r="497" spans="1:2" x14ac:dyDescent="0.25">
      <c r="A497" s="3">
        <f>Amortización!B496</f>
        <v>60967</v>
      </c>
      <c r="B497" s="1">
        <f>-(Amortización!F496+Amortización!I496)</f>
        <v>0</v>
      </c>
    </row>
    <row r="498" spans="1:2" x14ac:dyDescent="0.25">
      <c r="A498" s="3">
        <f>Amortización!B497</f>
        <v>60998</v>
      </c>
      <c r="B498" s="1">
        <f>-(Amortización!F497+Amortización!I497)</f>
        <v>0</v>
      </c>
    </row>
    <row r="499" spans="1:2" x14ac:dyDescent="0.25">
      <c r="A499" s="3">
        <f>Amortización!B498</f>
        <v>61029</v>
      </c>
      <c r="B499" s="1">
        <f>-(Amortización!F498+Amortización!I498)</f>
        <v>0</v>
      </c>
    </row>
    <row r="500" spans="1:2" x14ac:dyDescent="0.25">
      <c r="A500" s="3">
        <f>Amortización!B499</f>
        <v>61057</v>
      </c>
      <c r="B500" s="1">
        <f>-(Amortización!F499+Amortización!I499)</f>
        <v>0</v>
      </c>
    </row>
    <row r="501" spans="1:2" x14ac:dyDescent="0.25">
      <c r="A501" s="3">
        <f>Amortización!B500</f>
        <v>61088</v>
      </c>
      <c r="B501" s="1">
        <f>-(Amortización!F500+Amortización!I500)</f>
        <v>0</v>
      </c>
    </row>
    <row r="502" spans="1:2" x14ac:dyDescent="0.25">
      <c r="A502" s="3">
        <f>Amortización!B501</f>
        <v>61118</v>
      </c>
      <c r="B502" s="1">
        <f>-(Amortización!F501+Amortización!I501)</f>
        <v>0</v>
      </c>
    </row>
    <row r="503" spans="1:2" x14ac:dyDescent="0.25">
      <c r="A503" s="3">
        <f>Amortización!B502</f>
        <v>61149</v>
      </c>
      <c r="B503" s="1">
        <f>-(Amortización!F502+Amortización!I502)</f>
        <v>0</v>
      </c>
    </row>
    <row r="504" spans="1:2" x14ac:dyDescent="0.25">
      <c r="A504" s="3">
        <f>Amortización!B503</f>
        <v>61179</v>
      </c>
      <c r="B504" s="1">
        <f>-(Amortización!F503+Amortización!I503)</f>
        <v>0</v>
      </c>
    </row>
    <row r="505" spans="1:2" x14ac:dyDescent="0.25">
      <c r="A505" s="3">
        <f>Amortización!B504</f>
        <v>61210</v>
      </c>
      <c r="B505" s="1">
        <f>-(Amortización!F504+Amortización!I504)</f>
        <v>0</v>
      </c>
    </row>
    <row r="506" spans="1:2" x14ac:dyDescent="0.25">
      <c r="A506" s="3">
        <f>Amortización!B505</f>
        <v>61241</v>
      </c>
      <c r="B506" s="1">
        <f>-(Amortización!F505+Amortización!I505)</f>
        <v>0</v>
      </c>
    </row>
    <row r="507" spans="1:2" x14ac:dyDescent="0.25">
      <c r="A507" s="3">
        <f>Amortización!B506</f>
        <v>61271</v>
      </c>
      <c r="B507" s="1">
        <f>-(Amortización!F506+Amortización!I506)</f>
        <v>0</v>
      </c>
    </row>
    <row r="508" spans="1:2" x14ac:dyDescent="0.25">
      <c r="A508" s="3">
        <f>Amortización!B507</f>
        <v>61302</v>
      </c>
      <c r="B508" s="1">
        <f>-(Amortización!F507+Amortización!I507)</f>
        <v>0</v>
      </c>
    </row>
    <row r="509" spans="1:2" x14ac:dyDescent="0.25">
      <c r="A509" s="3">
        <f>Amortización!B508</f>
        <v>61332</v>
      </c>
      <c r="B509" s="1">
        <f>-(Amortización!F508+Amortización!I508)</f>
        <v>0</v>
      </c>
    </row>
    <row r="510" spans="1:2" x14ac:dyDescent="0.25">
      <c r="A510" s="3">
        <f>Amortización!B509</f>
        <v>61363</v>
      </c>
      <c r="B510" s="1">
        <f>-(Amortización!F509+Amortización!I509)</f>
        <v>0</v>
      </c>
    </row>
    <row r="511" spans="1:2" x14ac:dyDescent="0.25">
      <c r="A511" s="3">
        <f>Amortización!B510</f>
        <v>61394</v>
      </c>
      <c r="B511" s="1">
        <f>-(Amortización!F510+Amortización!I510)</f>
        <v>0</v>
      </c>
    </row>
    <row r="512" spans="1:2" x14ac:dyDescent="0.25">
      <c r="A512" s="3">
        <f>Amortización!B511</f>
        <v>61423</v>
      </c>
      <c r="B512" s="1">
        <f>-(Amortización!F511+Amortización!I511)</f>
        <v>0</v>
      </c>
    </row>
    <row r="513" spans="1:2" x14ac:dyDescent="0.25">
      <c r="A513" s="3">
        <f>Amortización!B512</f>
        <v>61454</v>
      </c>
      <c r="B513" s="1">
        <f>-(Amortización!F512+Amortización!I512)</f>
        <v>0</v>
      </c>
    </row>
    <row r="514" spans="1:2" x14ac:dyDescent="0.25">
      <c r="A514" s="3">
        <f>Amortización!B513</f>
        <v>61484</v>
      </c>
      <c r="B514" s="1">
        <f>-(Amortización!F513+Amortización!I513)</f>
        <v>0</v>
      </c>
    </row>
    <row r="515" spans="1:2" x14ac:dyDescent="0.25">
      <c r="A515" s="3">
        <f>Amortización!B514</f>
        <v>61515</v>
      </c>
      <c r="B515" s="1">
        <f>-(Amortización!F514+Amortización!I514)</f>
        <v>0</v>
      </c>
    </row>
    <row r="516" spans="1:2" x14ac:dyDescent="0.25">
      <c r="A516" s="3">
        <f>Amortización!B515</f>
        <v>61545</v>
      </c>
      <c r="B516" s="1">
        <f>-(Amortización!F515+Amortización!I515)</f>
        <v>0</v>
      </c>
    </row>
    <row r="517" spans="1:2" x14ac:dyDescent="0.25">
      <c r="A517" s="3">
        <f>Amortización!B516</f>
        <v>61576</v>
      </c>
      <c r="B517" s="1">
        <f>-(Amortización!F516+Amortización!I516)</f>
        <v>0</v>
      </c>
    </row>
    <row r="518" spans="1:2" x14ac:dyDescent="0.25">
      <c r="A518" s="3">
        <f>Amortización!B517</f>
        <v>61607</v>
      </c>
      <c r="B518" s="1">
        <f>-(Amortización!F517+Amortización!I517)</f>
        <v>0</v>
      </c>
    </row>
    <row r="519" spans="1:2" x14ac:dyDescent="0.25">
      <c r="A519" s="3">
        <f>Amortización!B518</f>
        <v>61637</v>
      </c>
      <c r="B519" s="1">
        <f>-(Amortización!F518+Amortización!I518)</f>
        <v>0</v>
      </c>
    </row>
    <row r="520" spans="1:2" x14ac:dyDescent="0.25">
      <c r="A520" s="3">
        <f>Amortización!B519</f>
        <v>61668</v>
      </c>
      <c r="B520" s="1">
        <f>-(Amortización!F519+Amortización!I519)</f>
        <v>0</v>
      </c>
    </row>
    <row r="521" spans="1:2" x14ac:dyDescent="0.25">
      <c r="A521" s="3">
        <f>Amortización!B520</f>
        <v>61698</v>
      </c>
      <c r="B521" s="1">
        <f>-(Amortización!F520+Amortización!I520)</f>
        <v>0</v>
      </c>
    </row>
    <row r="522" spans="1:2" x14ac:dyDescent="0.25">
      <c r="A522" s="3">
        <f>Amortización!B521</f>
        <v>61729</v>
      </c>
      <c r="B522" s="1">
        <f>-(Amortización!F521+Amortización!I521)</f>
        <v>0</v>
      </c>
    </row>
    <row r="523" spans="1:2" x14ac:dyDescent="0.25">
      <c r="A523" s="3">
        <f>Amortización!B522</f>
        <v>61760</v>
      </c>
      <c r="B523" s="1">
        <f>-(Amortización!F522+Amortización!I522)</f>
        <v>0</v>
      </c>
    </row>
    <row r="524" spans="1:2" x14ac:dyDescent="0.25">
      <c r="A524" s="3">
        <f>Amortización!B523</f>
        <v>61788</v>
      </c>
      <c r="B524" s="1">
        <f>-(Amortización!F523+Amortización!I523)</f>
        <v>0</v>
      </c>
    </row>
    <row r="525" spans="1:2" x14ac:dyDescent="0.25">
      <c r="A525" s="3">
        <f>Amortización!B524</f>
        <v>61819</v>
      </c>
      <c r="B525" s="1">
        <f>-(Amortización!F524+Amortización!I524)</f>
        <v>0</v>
      </c>
    </row>
    <row r="526" spans="1:2" x14ac:dyDescent="0.25">
      <c r="A526" s="3">
        <f>Amortización!B525</f>
        <v>61849</v>
      </c>
      <c r="B526" s="1">
        <f>-(Amortización!F525+Amortización!I525)</f>
        <v>0</v>
      </c>
    </row>
    <row r="527" spans="1:2" x14ac:dyDescent="0.25">
      <c r="A527" s="3">
        <f>Amortización!B526</f>
        <v>61880</v>
      </c>
      <c r="B527" s="1">
        <f>-(Amortización!F526+Amortización!I526)</f>
        <v>0</v>
      </c>
    </row>
    <row r="528" spans="1:2" x14ac:dyDescent="0.25">
      <c r="A528" s="3">
        <f>Amortización!B527</f>
        <v>61910</v>
      </c>
      <c r="B528" s="1">
        <f>-(Amortización!F527+Amortización!I527)</f>
        <v>0</v>
      </c>
    </row>
    <row r="529" spans="1:2" x14ac:dyDescent="0.25">
      <c r="A529" s="3">
        <f>Amortización!B528</f>
        <v>61941</v>
      </c>
      <c r="B529" s="1">
        <f>-(Amortización!F528+Amortización!I528)</f>
        <v>0</v>
      </c>
    </row>
    <row r="530" spans="1:2" x14ac:dyDescent="0.25">
      <c r="A530" s="3">
        <f>Amortización!B529</f>
        <v>61972</v>
      </c>
      <c r="B530" s="1">
        <f>-(Amortización!F529+Amortización!I529)</f>
        <v>0</v>
      </c>
    </row>
    <row r="531" spans="1:2" x14ac:dyDescent="0.25">
      <c r="A531" s="3">
        <f>Amortización!B530</f>
        <v>62002</v>
      </c>
      <c r="B531" s="1">
        <f>-(Amortización!F530+Amortización!I530)</f>
        <v>0</v>
      </c>
    </row>
    <row r="532" spans="1:2" x14ac:dyDescent="0.25">
      <c r="A532" s="3">
        <f>Amortización!B531</f>
        <v>62033</v>
      </c>
      <c r="B532" s="1">
        <f>-(Amortización!F531+Amortización!I531)</f>
        <v>0</v>
      </c>
    </row>
    <row r="533" spans="1:2" x14ac:dyDescent="0.25">
      <c r="A533" s="3">
        <f>Amortización!B532</f>
        <v>62063</v>
      </c>
      <c r="B533" s="1">
        <f>-(Amortización!F532+Amortización!I532)</f>
        <v>0</v>
      </c>
    </row>
    <row r="534" spans="1:2" x14ac:dyDescent="0.25">
      <c r="A534" s="3">
        <f>Amortización!B533</f>
        <v>62094</v>
      </c>
      <c r="B534" s="1">
        <f>-(Amortización!F533+Amortización!I533)</f>
        <v>0</v>
      </c>
    </row>
    <row r="535" spans="1:2" x14ac:dyDescent="0.25">
      <c r="A535" s="3">
        <f>Amortización!B534</f>
        <v>62125</v>
      </c>
      <c r="B535" s="1">
        <f>-(Amortización!F534+Amortización!I534)</f>
        <v>0</v>
      </c>
    </row>
    <row r="536" spans="1:2" x14ac:dyDescent="0.25">
      <c r="A536" s="3">
        <f>Amortización!B535</f>
        <v>62153</v>
      </c>
      <c r="B536" s="1">
        <f>-(Amortización!F535+Amortización!I535)</f>
        <v>0</v>
      </c>
    </row>
    <row r="537" spans="1:2" x14ac:dyDescent="0.25">
      <c r="A537" s="3">
        <f>Amortización!B536</f>
        <v>62184</v>
      </c>
      <c r="B537" s="1">
        <f>-(Amortización!F536+Amortización!I536)</f>
        <v>0</v>
      </c>
    </row>
    <row r="538" spans="1:2" x14ac:dyDescent="0.25">
      <c r="A538" s="3">
        <f>Amortización!B537</f>
        <v>62214</v>
      </c>
      <c r="B538" s="1">
        <f>-(Amortización!F537+Amortización!I537)</f>
        <v>0</v>
      </c>
    </row>
    <row r="539" spans="1:2" x14ac:dyDescent="0.25">
      <c r="A539" s="3">
        <f>Amortización!B538</f>
        <v>62245</v>
      </c>
      <c r="B539" s="1">
        <f>-(Amortización!F538+Amortización!I538)</f>
        <v>0</v>
      </c>
    </row>
    <row r="540" spans="1:2" x14ac:dyDescent="0.25">
      <c r="A540" s="3">
        <f>Amortización!B539</f>
        <v>62275</v>
      </c>
      <c r="B540" s="1">
        <f>-(Amortización!F539+Amortización!I539)</f>
        <v>0</v>
      </c>
    </row>
    <row r="541" spans="1:2" x14ac:dyDescent="0.25">
      <c r="A541" s="3">
        <f>Amortización!B540</f>
        <v>62306</v>
      </c>
      <c r="B541" s="1">
        <f>-(Amortización!F540+Amortización!I540)</f>
        <v>0</v>
      </c>
    </row>
    <row r="542" spans="1:2" x14ac:dyDescent="0.25">
      <c r="A542" s="3">
        <f>Amortización!B541</f>
        <v>62337</v>
      </c>
      <c r="B542" s="1">
        <f>-(Amortización!F541+Amortización!I541)</f>
        <v>0</v>
      </c>
    </row>
    <row r="543" spans="1:2" x14ac:dyDescent="0.25">
      <c r="A543" s="3">
        <f>Amortización!B542</f>
        <v>62367</v>
      </c>
      <c r="B543" s="1">
        <f>-(Amortización!F542+Amortización!I542)</f>
        <v>0</v>
      </c>
    </row>
    <row r="544" spans="1:2" x14ac:dyDescent="0.25">
      <c r="A544" s="3">
        <f>Amortización!B543</f>
        <v>62398</v>
      </c>
      <c r="B544" s="1">
        <f>-(Amortización!F543+Amortización!I543)</f>
        <v>0</v>
      </c>
    </row>
    <row r="545" spans="1:2" x14ac:dyDescent="0.25">
      <c r="A545" s="3">
        <f>Amortización!B544</f>
        <v>62428</v>
      </c>
      <c r="B545" s="1">
        <f>-(Amortización!F544+Amortización!I544)</f>
        <v>0</v>
      </c>
    </row>
    <row r="546" spans="1:2" x14ac:dyDescent="0.25">
      <c r="A546" s="3">
        <f>Amortización!B545</f>
        <v>62459</v>
      </c>
      <c r="B546" s="1">
        <f>-(Amortización!F545+Amortización!I545)</f>
        <v>0</v>
      </c>
    </row>
    <row r="547" spans="1:2" x14ac:dyDescent="0.25">
      <c r="A547" s="3">
        <f>Amortización!B546</f>
        <v>62490</v>
      </c>
      <c r="B547" s="1">
        <f>-(Amortización!F546+Amortización!I546)</f>
        <v>0</v>
      </c>
    </row>
    <row r="548" spans="1:2" x14ac:dyDescent="0.25">
      <c r="A548" s="3">
        <f>Amortización!B547</f>
        <v>62518</v>
      </c>
      <c r="B548" s="1">
        <f>-(Amortización!F547+Amortización!I547)</f>
        <v>0</v>
      </c>
    </row>
    <row r="549" spans="1:2" x14ac:dyDescent="0.25">
      <c r="A549" s="3">
        <f>Amortización!B548</f>
        <v>62549</v>
      </c>
      <c r="B549" s="1">
        <f>-(Amortización!F548+Amortización!I548)</f>
        <v>0</v>
      </c>
    </row>
    <row r="550" spans="1:2" x14ac:dyDescent="0.25">
      <c r="A550" s="3">
        <f>Amortización!B549</f>
        <v>62579</v>
      </c>
      <c r="B550" s="1">
        <f>-(Amortización!F549+Amortización!I549)</f>
        <v>0</v>
      </c>
    </row>
    <row r="551" spans="1:2" x14ac:dyDescent="0.25">
      <c r="A551" s="3">
        <f>Amortización!B550</f>
        <v>62610</v>
      </c>
      <c r="B551" s="1">
        <f>-(Amortización!F550+Amortización!I550)</f>
        <v>0</v>
      </c>
    </row>
    <row r="552" spans="1:2" x14ac:dyDescent="0.25">
      <c r="A552" s="3">
        <f>Amortización!B551</f>
        <v>62640</v>
      </c>
      <c r="B552" s="1">
        <f>-(Amortización!F551+Amortización!I551)</f>
        <v>0</v>
      </c>
    </row>
    <row r="553" spans="1:2" x14ac:dyDescent="0.25">
      <c r="A553" s="3">
        <f>Amortización!B552</f>
        <v>62671</v>
      </c>
      <c r="B553" s="1">
        <f>-(Amortización!F552+Amortización!I552)</f>
        <v>0</v>
      </c>
    </row>
    <row r="554" spans="1:2" x14ac:dyDescent="0.25">
      <c r="A554" s="3">
        <f>Amortización!B553</f>
        <v>62702</v>
      </c>
      <c r="B554" s="1">
        <f>-(Amortización!F553+Amortización!I553)</f>
        <v>0</v>
      </c>
    </row>
    <row r="555" spans="1:2" x14ac:dyDescent="0.25">
      <c r="A555" s="3">
        <f>Amortización!B554</f>
        <v>62732</v>
      </c>
      <c r="B555" s="1">
        <f>-(Amortización!F554+Amortización!I554)</f>
        <v>0</v>
      </c>
    </row>
    <row r="556" spans="1:2" x14ac:dyDescent="0.25">
      <c r="A556" s="3">
        <f>Amortización!B555</f>
        <v>62763</v>
      </c>
      <c r="B556" s="1">
        <f>-(Amortización!F555+Amortización!I555)</f>
        <v>0</v>
      </c>
    </row>
    <row r="557" spans="1:2" x14ac:dyDescent="0.25">
      <c r="A557" s="3">
        <f>Amortización!B556</f>
        <v>62793</v>
      </c>
      <c r="B557" s="1">
        <f>-(Amortización!F556+Amortización!I556)</f>
        <v>0</v>
      </c>
    </row>
    <row r="558" spans="1:2" x14ac:dyDescent="0.25">
      <c r="A558" s="3">
        <f>Amortización!B557</f>
        <v>62824</v>
      </c>
      <c r="B558" s="1">
        <f>-(Amortización!F557+Amortización!I557)</f>
        <v>0</v>
      </c>
    </row>
    <row r="559" spans="1:2" x14ac:dyDescent="0.25">
      <c r="A559" s="3">
        <f>Amortización!B558</f>
        <v>62855</v>
      </c>
      <c r="B559" s="1">
        <f>-(Amortización!F558+Amortización!I558)</f>
        <v>0</v>
      </c>
    </row>
    <row r="560" spans="1:2" x14ac:dyDescent="0.25">
      <c r="A560" s="3">
        <f>Amortización!B559</f>
        <v>62884</v>
      </c>
      <c r="B560" s="1">
        <f>-(Amortización!F559+Amortización!I559)</f>
        <v>0</v>
      </c>
    </row>
    <row r="561" spans="1:2" x14ac:dyDescent="0.25">
      <c r="A561" s="3">
        <f>Amortización!B560</f>
        <v>62915</v>
      </c>
      <c r="B561" s="1">
        <f>-(Amortización!F560+Amortización!I560)</f>
        <v>0</v>
      </c>
    </row>
    <row r="562" spans="1:2" x14ac:dyDescent="0.25">
      <c r="A562" s="3">
        <f>Amortización!B561</f>
        <v>62945</v>
      </c>
      <c r="B562" s="1">
        <f>-(Amortización!F561+Amortización!I561)</f>
        <v>0</v>
      </c>
    </row>
    <row r="563" spans="1:2" x14ac:dyDescent="0.25">
      <c r="A563" s="3">
        <f>Amortización!B562</f>
        <v>62976</v>
      </c>
      <c r="B563" s="1">
        <f>-(Amortización!F562+Amortización!I562)</f>
        <v>0</v>
      </c>
    </row>
    <row r="564" spans="1:2" x14ac:dyDescent="0.25">
      <c r="A564" s="3">
        <f>Amortización!B563</f>
        <v>63006</v>
      </c>
      <c r="B564" s="1">
        <f>-(Amortización!F563+Amortización!I563)</f>
        <v>0</v>
      </c>
    </row>
    <row r="565" spans="1:2" x14ac:dyDescent="0.25">
      <c r="A565" s="3">
        <f>Amortización!B564</f>
        <v>63037</v>
      </c>
      <c r="B565" s="1">
        <f>-(Amortización!F564+Amortización!I564)</f>
        <v>0</v>
      </c>
    </row>
    <row r="566" spans="1:2" x14ac:dyDescent="0.25">
      <c r="A566" s="3">
        <f>Amortización!B565</f>
        <v>63068</v>
      </c>
      <c r="B566" s="1">
        <f>-(Amortización!F565+Amortización!I565)</f>
        <v>0</v>
      </c>
    </row>
    <row r="567" spans="1:2" x14ac:dyDescent="0.25">
      <c r="A567" s="3">
        <f>Amortización!B566</f>
        <v>63098</v>
      </c>
      <c r="B567" s="1">
        <f>-(Amortización!F566+Amortización!I566)</f>
        <v>0</v>
      </c>
    </row>
    <row r="568" spans="1:2" x14ac:dyDescent="0.25">
      <c r="A568" s="3">
        <f>Amortización!B567</f>
        <v>63129</v>
      </c>
      <c r="B568" s="1">
        <f>-(Amortización!F567+Amortización!I567)</f>
        <v>0</v>
      </c>
    </row>
    <row r="569" spans="1:2" x14ac:dyDescent="0.25">
      <c r="A569" s="3">
        <f>Amortización!B568</f>
        <v>63159</v>
      </c>
      <c r="B569" s="1">
        <f>-(Amortización!F568+Amortización!I568)</f>
        <v>0</v>
      </c>
    </row>
    <row r="570" spans="1:2" x14ac:dyDescent="0.25">
      <c r="A570" s="3">
        <f>Amortización!B569</f>
        <v>63190</v>
      </c>
      <c r="B570" s="1">
        <f>-(Amortización!F569+Amortización!I569)</f>
        <v>0</v>
      </c>
    </row>
    <row r="571" spans="1:2" x14ac:dyDescent="0.25">
      <c r="A571" s="3">
        <f>Amortización!B570</f>
        <v>63221</v>
      </c>
      <c r="B571" s="1">
        <f>-(Amortización!F570+Amortización!I570)</f>
        <v>0</v>
      </c>
    </row>
    <row r="572" spans="1:2" x14ac:dyDescent="0.25">
      <c r="A572" s="3">
        <f>Amortización!B571</f>
        <v>63249</v>
      </c>
      <c r="B572" s="1">
        <f>-(Amortización!F571+Amortización!I571)</f>
        <v>0</v>
      </c>
    </row>
    <row r="573" spans="1:2" x14ac:dyDescent="0.25">
      <c r="A573" s="3">
        <f>Amortización!B572</f>
        <v>63280</v>
      </c>
      <c r="B573" s="1">
        <f>-(Amortización!F572+Amortización!I572)</f>
        <v>0</v>
      </c>
    </row>
    <row r="574" spans="1:2" x14ac:dyDescent="0.25">
      <c r="A574" s="3">
        <f>Amortización!B573</f>
        <v>63310</v>
      </c>
      <c r="B574" s="1">
        <f>-(Amortización!F573+Amortización!I573)</f>
        <v>0</v>
      </c>
    </row>
    <row r="575" spans="1:2" x14ac:dyDescent="0.25">
      <c r="A575" s="3">
        <f>Amortización!B574</f>
        <v>63341</v>
      </c>
      <c r="B575" s="1">
        <f>-(Amortización!F574+Amortización!I574)</f>
        <v>0</v>
      </c>
    </row>
    <row r="576" spans="1:2" x14ac:dyDescent="0.25">
      <c r="A576" s="3">
        <f>Amortización!B575</f>
        <v>63371</v>
      </c>
      <c r="B576" s="1">
        <f>-(Amortización!F575+Amortización!I575)</f>
        <v>0</v>
      </c>
    </row>
    <row r="577" spans="1:2" x14ac:dyDescent="0.25">
      <c r="A577" s="3">
        <f>Amortización!B576</f>
        <v>63402</v>
      </c>
      <c r="B577" s="1">
        <f>-(Amortización!F576+Amortización!I576)</f>
        <v>0</v>
      </c>
    </row>
    <row r="578" spans="1:2" x14ac:dyDescent="0.25">
      <c r="A578" s="3">
        <f>Amortización!B577</f>
        <v>63433</v>
      </c>
      <c r="B578" s="1">
        <f>-(Amortización!F577+Amortización!I577)</f>
        <v>0</v>
      </c>
    </row>
    <row r="579" spans="1:2" x14ac:dyDescent="0.25">
      <c r="A579" s="3">
        <f>Amortización!B578</f>
        <v>63463</v>
      </c>
      <c r="B579" s="1">
        <f>-(Amortización!F578+Amortización!I578)</f>
        <v>0</v>
      </c>
    </row>
    <row r="580" spans="1:2" x14ac:dyDescent="0.25">
      <c r="A580" s="3">
        <f>Amortización!B579</f>
        <v>63494</v>
      </c>
      <c r="B580" s="1">
        <f>-(Amortización!F579+Amortización!I579)</f>
        <v>0</v>
      </c>
    </row>
    <row r="581" spans="1:2" x14ac:dyDescent="0.25">
      <c r="A581" s="3">
        <f>Amortización!B580</f>
        <v>63524</v>
      </c>
      <c r="B581" s="1">
        <f>-(Amortización!F580+Amortización!I580)</f>
        <v>0</v>
      </c>
    </row>
    <row r="582" spans="1:2" x14ac:dyDescent="0.25">
      <c r="A582" s="3">
        <f>Amortización!B581</f>
        <v>63555</v>
      </c>
      <c r="B582" s="1">
        <f>-(Amortización!F581+Amortización!I581)</f>
        <v>0</v>
      </c>
    </row>
    <row r="583" spans="1:2" x14ac:dyDescent="0.25">
      <c r="A583" s="3">
        <f>Amortización!B582</f>
        <v>63586</v>
      </c>
      <c r="B583" s="1">
        <f>-(Amortización!F582+Amortización!I582)</f>
        <v>0</v>
      </c>
    </row>
    <row r="584" spans="1:2" x14ac:dyDescent="0.25">
      <c r="A584" s="3">
        <f>Amortización!B583</f>
        <v>63614</v>
      </c>
      <c r="B584" s="1">
        <f>-(Amortización!F583+Amortización!I583)</f>
        <v>0</v>
      </c>
    </row>
    <row r="585" spans="1:2" x14ac:dyDescent="0.25">
      <c r="A585" s="3">
        <f>Amortización!B584</f>
        <v>63645</v>
      </c>
      <c r="B585" s="1">
        <f>-(Amortización!F584+Amortización!I584)</f>
        <v>0</v>
      </c>
    </row>
    <row r="586" spans="1:2" x14ac:dyDescent="0.25">
      <c r="A586" s="3">
        <f>Amortización!B585</f>
        <v>63675</v>
      </c>
      <c r="B586" s="1">
        <f>-(Amortización!F585+Amortización!I585)</f>
        <v>0</v>
      </c>
    </row>
    <row r="587" spans="1:2" x14ac:dyDescent="0.25">
      <c r="A587" s="3">
        <f>Amortización!B586</f>
        <v>63706</v>
      </c>
      <c r="B587" s="1">
        <f>-(Amortización!F586+Amortización!I586)</f>
        <v>0</v>
      </c>
    </row>
    <row r="588" spans="1:2" x14ac:dyDescent="0.25">
      <c r="A588" s="3">
        <f>Amortización!B587</f>
        <v>63736</v>
      </c>
      <c r="B588" s="1">
        <f>-(Amortización!F587+Amortización!I587)</f>
        <v>0</v>
      </c>
    </row>
    <row r="589" spans="1:2" x14ac:dyDescent="0.25">
      <c r="A589" s="3">
        <f>Amortización!B588</f>
        <v>63767</v>
      </c>
      <c r="B589" s="1">
        <f>-(Amortización!F588+Amortización!I588)</f>
        <v>0</v>
      </c>
    </row>
    <row r="590" spans="1:2" x14ac:dyDescent="0.25">
      <c r="A590" s="3">
        <f>Amortización!B589</f>
        <v>63798</v>
      </c>
      <c r="B590" s="1">
        <f>-(Amortización!F589+Amortización!I589)</f>
        <v>0</v>
      </c>
    </row>
    <row r="591" spans="1:2" x14ac:dyDescent="0.25">
      <c r="A591" s="3">
        <f>Amortización!B590</f>
        <v>63828</v>
      </c>
      <c r="B591" s="1">
        <f>-(Amortización!F590+Amortización!I590)</f>
        <v>0</v>
      </c>
    </row>
    <row r="592" spans="1:2" x14ac:dyDescent="0.25">
      <c r="A592" s="3">
        <f>Amortización!B591</f>
        <v>63859</v>
      </c>
      <c r="B592" s="1">
        <f>-(Amortización!F591+Amortización!I591)</f>
        <v>0</v>
      </c>
    </row>
    <row r="593" spans="1:2" x14ac:dyDescent="0.25">
      <c r="A593" s="3">
        <f>Amortización!B592</f>
        <v>63889</v>
      </c>
      <c r="B593" s="1">
        <f>-(Amortización!F592+Amortización!I592)</f>
        <v>0</v>
      </c>
    </row>
    <row r="594" spans="1:2" x14ac:dyDescent="0.25">
      <c r="A594" s="3">
        <f>Amortización!B593</f>
        <v>63920</v>
      </c>
      <c r="B594" s="1">
        <f>-(Amortización!F593+Amortización!I593)</f>
        <v>0</v>
      </c>
    </row>
    <row r="595" spans="1:2" x14ac:dyDescent="0.25">
      <c r="A595" s="3">
        <f>Amortización!B594</f>
        <v>63951</v>
      </c>
      <c r="B595" s="1">
        <f>-(Amortización!F594+Amortización!I594)</f>
        <v>0</v>
      </c>
    </row>
    <row r="596" spans="1:2" x14ac:dyDescent="0.25">
      <c r="A596" s="3">
        <f>Amortización!B595</f>
        <v>63979</v>
      </c>
      <c r="B596" s="1">
        <f>-(Amortización!F595+Amortización!I595)</f>
        <v>0</v>
      </c>
    </row>
    <row r="597" spans="1:2" x14ac:dyDescent="0.25">
      <c r="A597" s="3">
        <f>Amortización!B596</f>
        <v>64010</v>
      </c>
      <c r="B597" s="1">
        <f>-(Amortización!F596+Amortización!I596)</f>
        <v>0</v>
      </c>
    </row>
    <row r="598" spans="1:2" x14ac:dyDescent="0.25">
      <c r="A598" s="3">
        <f>Amortización!B597</f>
        <v>64040</v>
      </c>
      <c r="B598" s="1">
        <f>-(Amortización!F597+Amortización!I597)</f>
        <v>0</v>
      </c>
    </row>
    <row r="599" spans="1:2" x14ac:dyDescent="0.25">
      <c r="A599" s="3">
        <f>Amortización!B598</f>
        <v>64071</v>
      </c>
      <c r="B599" s="1">
        <f>-(Amortización!F598+Amortización!I598)</f>
        <v>0</v>
      </c>
    </row>
    <row r="600" spans="1:2" x14ac:dyDescent="0.25">
      <c r="A600" s="3">
        <f>Amortización!B599</f>
        <v>64101</v>
      </c>
      <c r="B600" s="1">
        <f>-(Amortización!F599+Amortización!I599)</f>
        <v>0</v>
      </c>
    </row>
    <row r="601" spans="1:2" x14ac:dyDescent="0.25">
      <c r="A601" s="3">
        <f>Amortización!B600</f>
        <v>64132</v>
      </c>
      <c r="B601" s="1">
        <f>-(Amortización!F600+Amortización!I600)</f>
        <v>0</v>
      </c>
    </row>
    <row r="602" spans="1:2" x14ac:dyDescent="0.25">
      <c r="A602" s="3">
        <f>Amortización!B601</f>
        <v>0</v>
      </c>
      <c r="B602" s="1">
        <f>-(Amortización!F601+Amortización!I601)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7"/>
  <sheetViews>
    <sheetView workbookViewId="0">
      <selection activeCell="H18" sqref="H18"/>
    </sheetView>
  </sheetViews>
  <sheetFormatPr baseColWidth="10" defaultColWidth="9.140625" defaultRowHeight="15" x14ac:dyDescent="0.25"/>
  <cols>
    <col min="1" max="1" width="34.7109375" customWidth="1"/>
    <col min="2" max="2" width="20.7109375" customWidth="1"/>
  </cols>
  <sheetData>
    <row r="1" spans="1:2" ht="15.75" x14ac:dyDescent="0.25">
      <c r="A1" s="8" t="s">
        <v>30</v>
      </c>
      <c r="B1" s="8"/>
    </row>
    <row r="2" spans="1:2" ht="15.75" x14ac:dyDescent="0.25">
      <c r="A2" t="s">
        <v>46</v>
      </c>
    </row>
    <row r="3" spans="1:2" x14ac:dyDescent="0.25">
      <c r="A3" t="s">
        <v>31</v>
      </c>
      <c r="B3" s="1">
        <f>Precio</f>
        <v>300000</v>
      </c>
    </row>
    <row r="4" spans="1:2" x14ac:dyDescent="0.25">
      <c r="A4" t="s">
        <v>32</v>
      </c>
      <c r="B4" s="1">
        <f>Entrada</f>
        <v>60000</v>
      </c>
    </row>
    <row r="5" spans="1:2" x14ac:dyDescent="0.25">
      <c r="A5" t="s">
        <v>33</v>
      </c>
      <c r="B5" s="1">
        <f>Prestamo</f>
        <v>240000</v>
      </c>
    </row>
    <row r="6" spans="1:2" x14ac:dyDescent="0.25">
      <c r="A6" t="s">
        <v>34</v>
      </c>
      <c r="B6" s="1">
        <f>SaldoInicial</f>
        <v>242700</v>
      </c>
    </row>
    <row r="7" spans="1:2" x14ac:dyDescent="0.25">
      <c r="A7" t="s">
        <v>35</v>
      </c>
      <c r="B7" s="2">
        <f>PlazoMeses</f>
        <v>360</v>
      </c>
    </row>
    <row r="8" spans="1:2" x14ac:dyDescent="0.25">
      <c r="A8" t="s">
        <v>36</v>
      </c>
      <c r="B8" s="2">
        <f>MesesFijo</f>
        <v>60</v>
      </c>
    </row>
    <row r="9" spans="1:2" x14ac:dyDescent="0.25">
      <c r="A9" t="s">
        <v>37</v>
      </c>
      <c r="B9" s="4">
        <f>TIN_Fijo</f>
        <v>2.1000000000000001E-2</v>
      </c>
    </row>
    <row r="10" spans="1:2" x14ac:dyDescent="0.25">
      <c r="A10" t="s">
        <v>38</v>
      </c>
      <c r="B10" s="4">
        <f>Diferencial</f>
        <v>8.5000000000000006E-3</v>
      </c>
    </row>
    <row r="11" spans="1:2" x14ac:dyDescent="0.25">
      <c r="A11" t="s">
        <v>39</v>
      </c>
      <c r="B11" s="2">
        <f>RevMeses</f>
        <v>12</v>
      </c>
    </row>
    <row r="12" spans="1:2" x14ac:dyDescent="0.25">
      <c r="A12" t="s">
        <v>40</v>
      </c>
      <c r="B12" s="1">
        <f>Amortización!F2</f>
        <v>909.25172394501737</v>
      </c>
    </row>
    <row r="13" spans="1:2" x14ac:dyDescent="0.25">
      <c r="A13" t="s">
        <v>41</v>
      </c>
      <c r="B13" s="1">
        <f>SUM(Amortización!G:G)</f>
        <v>164933.95319261967</v>
      </c>
    </row>
    <row r="14" spans="1:2" x14ac:dyDescent="0.25">
      <c r="A14" t="s">
        <v>42</v>
      </c>
      <c r="B14" s="1">
        <f>SUM(Amortización!I:I)</f>
        <v>17000</v>
      </c>
    </row>
    <row r="15" spans="1:2" x14ac:dyDescent="0.25">
      <c r="A15" t="s">
        <v>43</v>
      </c>
      <c r="B15" s="1">
        <f>SUM(Amortización!F:F)+SUM(Amortización!I:I)</f>
        <v>408220.37272599322</v>
      </c>
    </row>
    <row r="16" spans="1:2" x14ac:dyDescent="0.25">
      <c r="A16" t="s">
        <v>44</v>
      </c>
      <c r="B16" s="4" t="str">
        <f>IFERROR(XIRR(Flujos!B:B, Flujos!A:A),"")</f>
        <v/>
      </c>
    </row>
    <row r="17" spans="1:2" x14ac:dyDescent="0.25">
      <c r="A17" t="s">
        <v>45</v>
      </c>
      <c r="B17" t="str">
        <f>ModoAnt</f>
        <v>Reducir plazo</v>
      </c>
    </row>
  </sheetData>
  <mergeCells count="1">
    <mergeCell ref="A1:B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1"/>
  <sheetViews>
    <sheetView workbookViewId="0"/>
  </sheetViews>
  <sheetFormatPr baseColWidth="10" defaultColWidth="9.140625" defaultRowHeight="15" x14ac:dyDescent="0.25"/>
  <cols>
    <col min="1" max="1" width="14.7109375" customWidth="1"/>
    <col min="2" max="2" width="16.7109375" customWidth="1"/>
  </cols>
  <sheetData>
    <row r="1" spans="1:2" x14ac:dyDescent="0.25">
      <c r="A1" s="5" t="s">
        <v>24</v>
      </c>
      <c r="B1" s="5" t="s">
        <v>25</v>
      </c>
    </row>
    <row r="2" spans="1:2" x14ac:dyDescent="0.25">
      <c r="A2" s="3">
        <v>45931</v>
      </c>
      <c r="B2" s="4">
        <v>3.2000000000000001E-2</v>
      </c>
    </row>
    <row r="3" spans="1:2" x14ac:dyDescent="0.25">
      <c r="A3" s="3">
        <v>45962</v>
      </c>
      <c r="B3" s="4">
        <v>2.8000000000000001E-2</v>
      </c>
    </row>
    <row r="4" spans="1:2" x14ac:dyDescent="0.25">
      <c r="A4" s="3">
        <v>45992</v>
      </c>
      <c r="B4" s="4">
        <v>3.2000000000000001E-2</v>
      </c>
    </row>
    <row r="5" spans="1:2" x14ac:dyDescent="0.25">
      <c r="A5" s="3">
        <v>46023</v>
      </c>
      <c r="B5" s="4">
        <v>2.8000000000000001E-2</v>
      </c>
    </row>
    <row r="6" spans="1:2" x14ac:dyDescent="0.25">
      <c r="A6" s="3">
        <v>46054</v>
      </c>
      <c r="B6" s="4">
        <v>3.2000000000000001E-2</v>
      </c>
    </row>
    <row r="7" spans="1:2" x14ac:dyDescent="0.25">
      <c r="A7" s="3">
        <v>46082</v>
      </c>
      <c r="B7" s="4">
        <v>2.8000000000000001E-2</v>
      </c>
    </row>
    <row r="8" spans="1:2" x14ac:dyDescent="0.25">
      <c r="A8" s="3">
        <v>46113</v>
      </c>
      <c r="B8" s="4">
        <v>3.2000000000000001E-2</v>
      </c>
    </row>
    <row r="9" spans="1:2" x14ac:dyDescent="0.25">
      <c r="A9" s="3">
        <v>46143</v>
      </c>
      <c r="B9" s="4">
        <v>2.8000000000000001E-2</v>
      </c>
    </row>
    <row r="10" spans="1:2" x14ac:dyDescent="0.25">
      <c r="A10" s="3">
        <v>46174</v>
      </c>
      <c r="B10" s="4">
        <v>3.2000000000000001E-2</v>
      </c>
    </row>
    <row r="11" spans="1:2" x14ac:dyDescent="0.25">
      <c r="A11" s="3">
        <v>46204</v>
      </c>
      <c r="B11" s="4">
        <v>2.8000000000000001E-2</v>
      </c>
    </row>
    <row r="12" spans="1:2" x14ac:dyDescent="0.25">
      <c r="A12" s="3">
        <v>46235</v>
      </c>
      <c r="B12" s="4">
        <v>3.2000000000000001E-2</v>
      </c>
    </row>
    <row r="13" spans="1:2" x14ac:dyDescent="0.25">
      <c r="A13" s="3">
        <v>46266</v>
      </c>
      <c r="B13" s="4">
        <v>2.8000000000000001E-2</v>
      </c>
    </row>
    <row r="14" spans="1:2" x14ac:dyDescent="0.25">
      <c r="A14" s="3">
        <v>46296</v>
      </c>
      <c r="B14" s="4">
        <v>3.6999999999999998E-2</v>
      </c>
    </row>
    <row r="15" spans="1:2" x14ac:dyDescent="0.25">
      <c r="A15" s="3">
        <v>46327</v>
      </c>
      <c r="B15" s="4">
        <v>3.2999999999999988E-2</v>
      </c>
    </row>
    <row r="16" spans="1:2" x14ac:dyDescent="0.25">
      <c r="A16" s="3">
        <v>46357</v>
      </c>
      <c r="B16" s="4">
        <v>3.6999999999999998E-2</v>
      </c>
    </row>
    <row r="17" spans="1:2" x14ac:dyDescent="0.25">
      <c r="A17" s="3">
        <v>46388</v>
      </c>
      <c r="B17" s="4">
        <v>3.2999999999999988E-2</v>
      </c>
    </row>
    <row r="18" spans="1:2" x14ac:dyDescent="0.25">
      <c r="A18" s="3">
        <v>46419</v>
      </c>
      <c r="B18" s="4">
        <v>3.6999999999999998E-2</v>
      </c>
    </row>
    <row r="19" spans="1:2" x14ac:dyDescent="0.25">
      <c r="A19" s="3">
        <v>46447</v>
      </c>
      <c r="B19" s="4">
        <v>3.2999999999999988E-2</v>
      </c>
    </row>
    <row r="20" spans="1:2" x14ac:dyDescent="0.25">
      <c r="A20" s="3">
        <v>46478</v>
      </c>
      <c r="B20" s="4">
        <v>3.6999999999999998E-2</v>
      </c>
    </row>
    <row r="21" spans="1:2" x14ac:dyDescent="0.25">
      <c r="A21" s="3">
        <v>46508</v>
      </c>
      <c r="B21" s="4">
        <v>3.2999999999999988E-2</v>
      </c>
    </row>
    <row r="22" spans="1:2" x14ac:dyDescent="0.25">
      <c r="A22" s="3">
        <v>46539</v>
      </c>
      <c r="B22" s="4">
        <v>3.6999999999999998E-2</v>
      </c>
    </row>
    <row r="23" spans="1:2" x14ac:dyDescent="0.25">
      <c r="A23" s="3">
        <v>46569</v>
      </c>
      <c r="B23" s="4">
        <v>3.2999999999999988E-2</v>
      </c>
    </row>
    <row r="24" spans="1:2" x14ac:dyDescent="0.25">
      <c r="A24" s="3">
        <v>46600</v>
      </c>
      <c r="B24" s="4">
        <v>3.6999999999999998E-2</v>
      </c>
    </row>
    <row r="25" spans="1:2" x14ac:dyDescent="0.25">
      <c r="A25" s="3">
        <v>46631</v>
      </c>
      <c r="B25" s="4">
        <v>3.2999999999999988E-2</v>
      </c>
    </row>
    <row r="26" spans="1:2" x14ac:dyDescent="0.25">
      <c r="A26" s="3">
        <v>46661</v>
      </c>
      <c r="B26" s="4">
        <v>4.2000000000000003E-2</v>
      </c>
    </row>
    <row r="27" spans="1:2" x14ac:dyDescent="0.25">
      <c r="A27" s="3">
        <v>46692</v>
      </c>
      <c r="B27" s="4">
        <v>3.7999999999999999E-2</v>
      </c>
    </row>
    <row r="28" spans="1:2" x14ac:dyDescent="0.25">
      <c r="A28" s="3">
        <v>46722</v>
      </c>
      <c r="B28" s="4">
        <v>4.2000000000000003E-2</v>
      </c>
    </row>
    <row r="29" spans="1:2" x14ac:dyDescent="0.25">
      <c r="A29" s="3">
        <v>46753</v>
      </c>
      <c r="B29" s="4">
        <v>3.7999999999999999E-2</v>
      </c>
    </row>
    <row r="30" spans="1:2" x14ac:dyDescent="0.25">
      <c r="A30" s="3">
        <v>46784</v>
      </c>
      <c r="B30" s="4">
        <v>4.2000000000000003E-2</v>
      </c>
    </row>
    <row r="31" spans="1:2" x14ac:dyDescent="0.25">
      <c r="A31" s="3">
        <v>46813</v>
      </c>
      <c r="B31" s="4">
        <v>3.7999999999999999E-2</v>
      </c>
    </row>
    <row r="32" spans="1:2" x14ac:dyDescent="0.25">
      <c r="A32" s="3">
        <v>46844</v>
      </c>
      <c r="B32" s="4">
        <v>4.2000000000000003E-2</v>
      </c>
    </row>
    <row r="33" spans="1:2" x14ac:dyDescent="0.25">
      <c r="A33" s="3">
        <v>46874</v>
      </c>
      <c r="B33" s="4">
        <v>3.7999999999999999E-2</v>
      </c>
    </row>
    <row r="34" spans="1:2" x14ac:dyDescent="0.25">
      <c r="A34" s="3">
        <v>46905</v>
      </c>
      <c r="B34" s="4">
        <v>4.2000000000000003E-2</v>
      </c>
    </row>
    <row r="35" spans="1:2" x14ac:dyDescent="0.25">
      <c r="A35" s="3">
        <v>46935</v>
      </c>
      <c r="B35" s="4">
        <v>3.7999999999999999E-2</v>
      </c>
    </row>
    <row r="36" spans="1:2" x14ac:dyDescent="0.25">
      <c r="A36" s="3">
        <v>46966</v>
      </c>
      <c r="B36" s="4">
        <v>4.2000000000000003E-2</v>
      </c>
    </row>
    <row r="37" spans="1:2" x14ac:dyDescent="0.25">
      <c r="A37" s="3">
        <v>46997</v>
      </c>
      <c r="B37" s="4">
        <v>3.7999999999999999E-2</v>
      </c>
    </row>
    <row r="38" spans="1:2" x14ac:dyDescent="0.25">
      <c r="A38" s="3">
        <v>47027</v>
      </c>
      <c r="B38" s="4">
        <v>3.2000000000000001E-2</v>
      </c>
    </row>
    <row r="39" spans="1:2" x14ac:dyDescent="0.25">
      <c r="A39" s="3">
        <v>47058</v>
      </c>
      <c r="B39" s="4">
        <v>2.8000000000000001E-2</v>
      </c>
    </row>
    <row r="40" spans="1:2" x14ac:dyDescent="0.25">
      <c r="A40" s="3">
        <v>47088</v>
      </c>
      <c r="B40" s="4">
        <v>3.2000000000000001E-2</v>
      </c>
    </row>
    <row r="41" spans="1:2" x14ac:dyDescent="0.25">
      <c r="A41" s="3">
        <v>47119</v>
      </c>
      <c r="B41" s="4">
        <v>2.8000000000000001E-2</v>
      </c>
    </row>
    <row r="42" spans="1:2" x14ac:dyDescent="0.25">
      <c r="A42" s="3">
        <v>47150</v>
      </c>
      <c r="B42" s="4">
        <v>3.2000000000000001E-2</v>
      </c>
    </row>
    <row r="43" spans="1:2" x14ac:dyDescent="0.25">
      <c r="A43" s="3">
        <v>47178</v>
      </c>
      <c r="B43" s="4">
        <v>2.8000000000000001E-2</v>
      </c>
    </row>
    <row r="44" spans="1:2" x14ac:dyDescent="0.25">
      <c r="A44" s="3">
        <v>47209</v>
      </c>
      <c r="B44" s="4">
        <v>3.2000000000000001E-2</v>
      </c>
    </row>
    <row r="45" spans="1:2" x14ac:dyDescent="0.25">
      <c r="A45" s="3">
        <v>47239</v>
      </c>
      <c r="B45" s="4">
        <v>2.8000000000000001E-2</v>
      </c>
    </row>
    <row r="46" spans="1:2" x14ac:dyDescent="0.25">
      <c r="A46" s="3">
        <v>47270</v>
      </c>
      <c r="B46" s="4">
        <v>3.2000000000000001E-2</v>
      </c>
    </row>
    <row r="47" spans="1:2" x14ac:dyDescent="0.25">
      <c r="A47" s="3">
        <v>47300</v>
      </c>
      <c r="B47" s="4">
        <v>2.8000000000000001E-2</v>
      </c>
    </row>
    <row r="48" spans="1:2" x14ac:dyDescent="0.25">
      <c r="A48" s="3">
        <v>47331</v>
      </c>
      <c r="B48" s="4">
        <v>3.2000000000000001E-2</v>
      </c>
    </row>
    <row r="49" spans="1:2" x14ac:dyDescent="0.25">
      <c r="A49" s="3">
        <v>47362</v>
      </c>
      <c r="B49" s="4">
        <v>2.8000000000000001E-2</v>
      </c>
    </row>
    <row r="50" spans="1:2" x14ac:dyDescent="0.25">
      <c r="A50" s="3">
        <v>47392</v>
      </c>
      <c r="B50" s="4">
        <v>3.6999999999999998E-2</v>
      </c>
    </row>
    <row r="51" spans="1:2" x14ac:dyDescent="0.25">
      <c r="A51" s="3">
        <v>47423</v>
      </c>
      <c r="B51" s="4">
        <v>3.2999999999999988E-2</v>
      </c>
    </row>
    <row r="52" spans="1:2" x14ac:dyDescent="0.25">
      <c r="A52" s="3">
        <v>47453</v>
      </c>
      <c r="B52" s="4">
        <v>3.6999999999999998E-2</v>
      </c>
    </row>
    <row r="53" spans="1:2" x14ac:dyDescent="0.25">
      <c r="A53" s="3">
        <v>47484</v>
      </c>
      <c r="B53" s="4">
        <v>3.2999999999999988E-2</v>
      </c>
    </row>
    <row r="54" spans="1:2" x14ac:dyDescent="0.25">
      <c r="A54" s="3">
        <v>47515</v>
      </c>
      <c r="B54" s="4">
        <v>3.6999999999999998E-2</v>
      </c>
    </row>
    <row r="55" spans="1:2" x14ac:dyDescent="0.25">
      <c r="A55" s="3">
        <v>47543</v>
      </c>
      <c r="B55" s="4">
        <v>3.2999999999999988E-2</v>
      </c>
    </row>
    <row r="56" spans="1:2" x14ac:dyDescent="0.25">
      <c r="A56" s="3">
        <v>47574</v>
      </c>
      <c r="B56" s="4">
        <v>3.6999999999999998E-2</v>
      </c>
    </row>
    <row r="57" spans="1:2" x14ac:dyDescent="0.25">
      <c r="A57" s="3">
        <v>47604</v>
      </c>
      <c r="B57" s="4">
        <v>3.2999999999999988E-2</v>
      </c>
    </row>
    <row r="58" spans="1:2" x14ac:dyDescent="0.25">
      <c r="A58" s="3">
        <v>47635</v>
      </c>
      <c r="B58" s="4">
        <v>3.6999999999999998E-2</v>
      </c>
    </row>
    <row r="59" spans="1:2" x14ac:dyDescent="0.25">
      <c r="A59" s="3">
        <v>47665</v>
      </c>
      <c r="B59" s="4">
        <v>3.2999999999999988E-2</v>
      </c>
    </row>
    <row r="60" spans="1:2" x14ac:dyDescent="0.25">
      <c r="A60" s="3">
        <v>47696</v>
      </c>
      <c r="B60" s="4">
        <v>3.6999999999999998E-2</v>
      </c>
    </row>
    <row r="61" spans="1:2" x14ac:dyDescent="0.25">
      <c r="A61" s="3">
        <v>47727</v>
      </c>
      <c r="B61" s="4">
        <v>3.2999999999999988E-2</v>
      </c>
    </row>
    <row r="62" spans="1:2" x14ac:dyDescent="0.25">
      <c r="A62" s="3">
        <v>47757</v>
      </c>
      <c r="B62" s="4">
        <v>4.2000000000000003E-2</v>
      </c>
    </row>
    <row r="63" spans="1:2" x14ac:dyDescent="0.25">
      <c r="A63" s="3">
        <v>47788</v>
      </c>
      <c r="B63" s="4">
        <v>3.7999999999999999E-2</v>
      </c>
    </row>
    <row r="64" spans="1:2" x14ac:dyDescent="0.25">
      <c r="A64" s="3">
        <v>47818</v>
      </c>
      <c r="B64" s="4">
        <v>4.2000000000000003E-2</v>
      </c>
    </row>
    <row r="65" spans="1:2" x14ac:dyDescent="0.25">
      <c r="A65" s="3">
        <v>47849</v>
      </c>
      <c r="B65" s="4">
        <v>3.7999999999999999E-2</v>
      </c>
    </row>
    <row r="66" spans="1:2" x14ac:dyDescent="0.25">
      <c r="A66" s="3">
        <v>47880</v>
      </c>
      <c r="B66" s="4">
        <v>4.2000000000000003E-2</v>
      </c>
    </row>
    <row r="67" spans="1:2" x14ac:dyDescent="0.25">
      <c r="A67" s="3">
        <v>47908</v>
      </c>
      <c r="B67" s="4">
        <v>3.7999999999999999E-2</v>
      </c>
    </row>
    <row r="68" spans="1:2" x14ac:dyDescent="0.25">
      <c r="A68" s="3">
        <v>47939</v>
      </c>
      <c r="B68" s="4">
        <v>4.2000000000000003E-2</v>
      </c>
    </row>
    <row r="69" spans="1:2" x14ac:dyDescent="0.25">
      <c r="A69" s="3">
        <v>47969</v>
      </c>
      <c r="B69" s="4">
        <v>3.7999999999999999E-2</v>
      </c>
    </row>
    <row r="70" spans="1:2" x14ac:dyDescent="0.25">
      <c r="A70" s="3">
        <v>48000</v>
      </c>
      <c r="B70" s="4">
        <v>4.2000000000000003E-2</v>
      </c>
    </row>
    <row r="71" spans="1:2" x14ac:dyDescent="0.25">
      <c r="A71" s="3">
        <v>48030</v>
      </c>
      <c r="B71" s="4">
        <v>3.7999999999999999E-2</v>
      </c>
    </row>
    <row r="72" spans="1:2" x14ac:dyDescent="0.25">
      <c r="A72" s="3">
        <v>48061</v>
      </c>
      <c r="B72" s="4">
        <v>4.2000000000000003E-2</v>
      </c>
    </row>
    <row r="73" spans="1:2" x14ac:dyDescent="0.25">
      <c r="A73" s="3">
        <v>48092</v>
      </c>
      <c r="B73" s="4">
        <v>3.7999999999999999E-2</v>
      </c>
    </row>
    <row r="74" spans="1:2" x14ac:dyDescent="0.25">
      <c r="A74" s="3">
        <v>48122</v>
      </c>
      <c r="B74" s="4">
        <v>3.2000000000000001E-2</v>
      </c>
    </row>
    <row r="75" spans="1:2" x14ac:dyDescent="0.25">
      <c r="A75" s="3">
        <v>48153</v>
      </c>
      <c r="B75" s="4">
        <v>2.8000000000000001E-2</v>
      </c>
    </row>
    <row r="76" spans="1:2" x14ac:dyDescent="0.25">
      <c r="A76" s="3">
        <v>48183</v>
      </c>
      <c r="B76" s="4">
        <v>3.2000000000000001E-2</v>
      </c>
    </row>
    <row r="77" spans="1:2" x14ac:dyDescent="0.25">
      <c r="A77" s="3">
        <v>48214</v>
      </c>
      <c r="B77" s="4">
        <v>2.8000000000000001E-2</v>
      </c>
    </row>
    <row r="78" spans="1:2" x14ac:dyDescent="0.25">
      <c r="A78" s="3">
        <v>48245</v>
      </c>
      <c r="B78" s="4">
        <v>3.2000000000000001E-2</v>
      </c>
    </row>
    <row r="79" spans="1:2" x14ac:dyDescent="0.25">
      <c r="A79" s="3">
        <v>48274</v>
      </c>
      <c r="B79" s="4">
        <v>2.8000000000000001E-2</v>
      </c>
    </row>
    <row r="80" spans="1:2" x14ac:dyDescent="0.25">
      <c r="A80" s="3">
        <v>48305</v>
      </c>
      <c r="B80" s="4">
        <v>3.2000000000000001E-2</v>
      </c>
    </row>
    <row r="81" spans="1:2" x14ac:dyDescent="0.25">
      <c r="A81" s="3">
        <v>48335</v>
      </c>
      <c r="B81" s="4">
        <v>2.8000000000000001E-2</v>
      </c>
    </row>
    <row r="82" spans="1:2" x14ac:dyDescent="0.25">
      <c r="A82" s="3">
        <v>48366</v>
      </c>
      <c r="B82" s="4">
        <v>3.2000000000000001E-2</v>
      </c>
    </row>
    <row r="83" spans="1:2" x14ac:dyDescent="0.25">
      <c r="A83" s="3">
        <v>48396</v>
      </c>
      <c r="B83" s="4">
        <v>2.8000000000000001E-2</v>
      </c>
    </row>
    <row r="84" spans="1:2" x14ac:dyDescent="0.25">
      <c r="A84" s="3">
        <v>48427</v>
      </c>
      <c r="B84" s="4">
        <v>3.2000000000000001E-2</v>
      </c>
    </row>
    <row r="85" spans="1:2" x14ac:dyDescent="0.25">
      <c r="A85" s="3">
        <v>48458</v>
      </c>
      <c r="B85" s="4">
        <v>2.8000000000000001E-2</v>
      </c>
    </row>
    <row r="86" spans="1:2" x14ac:dyDescent="0.25">
      <c r="A86" s="3">
        <v>48488</v>
      </c>
      <c r="B86" s="4">
        <v>3.6999999999999998E-2</v>
      </c>
    </row>
    <row r="87" spans="1:2" x14ac:dyDescent="0.25">
      <c r="A87" s="3">
        <v>48519</v>
      </c>
      <c r="B87" s="4">
        <v>3.2999999999999988E-2</v>
      </c>
    </row>
    <row r="88" spans="1:2" x14ac:dyDescent="0.25">
      <c r="A88" s="3">
        <v>48549</v>
      </c>
      <c r="B88" s="4">
        <v>3.6999999999999998E-2</v>
      </c>
    </row>
    <row r="89" spans="1:2" x14ac:dyDescent="0.25">
      <c r="A89" s="3">
        <v>48580</v>
      </c>
      <c r="B89" s="4">
        <v>3.2999999999999988E-2</v>
      </c>
    </row>
    <row r="90" spans="1:2" x14ac:dyDescent="0.25">
      <c r="A90" s="3">
        <v>48611</v>
      </c>
      <c r="B90" s="4">
        <v>3.6999999999999998E-2</v>
      </c>
    </row>
    <row r="91" spans="1:2" x14ac:dyDescent="0.25">
      <c r="A91" s="3">
        <v>48639</v>
      </c>
      <c r="B91" s="4">
        <v>3.2999999999999988E-2</v>
      </c>
    </row>
    <row r="92" spans="1:2" x14ac:dyDescent="0.25">
      <c r="A92" s="3">
        <v>48670</v>
      </c>
      <c r="B92" s="4">
        <v>3.6999999999999998E-2</v>
      </c>
    </row>
    <row r="93" spans="1:2" x14ac:dyDescent="0.25">
      <c r="A93" s="3">
        <v>48700</v>
      </c>
      <c r="B93" s="4">
        <v>3.2999999999999988E-2</v>
      </c>
    </row>
    <row r="94" spans="1:2" x14ac:dyDescent="0.25">
      <c r="A94" s="3">
        <v>48731</v>
      </c>
      <c r="B94" s="4">
        <v>3.6999999999999998E-2</v>
      </c>
    </row>
    <row r="95" spans="1:2" x14ac:dyDescent="0.25">
      <c r="A95" s="3">
        <v>48761</v>
      </c>
      <c r="B95" s="4">
        <v>3.2999999999999988E-2</v>
      </c>
    </row>
    <row r="96" spans="1:2" x14ac:dyDescent="0.25">
      <c r="A96" s="3">
        <v>48792</v>
      </c>
      <c r="B96" s="4">
        <v>3.6999999999999998E-2</v>
      </c>
    </row>
    <row r="97" spans="1:2" x14ac:dyDescent="0.25">
      <c r="A97" s="3">
        <v>48823</v>
      </c>
      <c r="B97" s="4">
        <v>3.2999999999999988E-2</v>
      </c>
    </row>
    <row r="98" spans="1:2" x14ac:dyDescent="0.25">
      <c r="A98" s="3">
        <v>48853</v>
      </c>
      <c r="B98" s="4">
        <v>4.2000000000000003E-2</v>
      </c>
    </row>
    <row r="99" spans="1:2" x14ac:dyDescent="0.25">
      <c r="A99" s="3">
        <v>48884</v>
      </c>
      <c r="B99" s="4">
        <v>3.7999999999999999E-2</v>
      </c>
    </row>
    <row r="100" spans="1:2" x14ac:dyDescent="0.25">
      <c r="A100" s="3">
        <v>48914</v>
      </c>
      <c r="B100" s="4">
        <v>4.2000000000000003E-2</v>
      </c>
    </row>
    <row r="101" spans="1:2" x14ac:dyDescent="0.25">
      <c r="A101" s="3">
        <v>48945</v>
      </c>
      <c r="B101" s="4">
        <v>3.7999999999999999E-2</v>
      </c>
    </row>
    <row r="102" spans="1:2" x14ac:dyDescent="0.25">
      <c r="A102" s="3">
        <v>48976</v>
      </c>
      <c r="B102" s="4">
        <v>4.2000000000000003E-2</v>
      </c>
    </row>
    <row r="103" spans="1:2" x14ac:dyDescent="0.25">
      <c r="A103" s="3">
        <v>49004</v>
      </c>
      <c r="B103" s="4">
        <v>3.7999999999999999E-2</v>
      </c>
    </row>
    <row r="104" spans="1:2" x14ac:dyDescent="0.25">
      <c r="A104" s="3">
        <v>49035</v>
      </c>
      <c r="B104" s="4">
        <v>4.2000000000000003E-2</v>
      </c>
    </row>
    <row r="105" spans="1:2" x14ac:dyDescent="0.25">
      <c r="A105" s="3">
        <v>49065</v>
      </c>
      <c r="B105" s="4">
        <v>3.7999999999999999E-2</v>
      </c>
    </row>
    <row r="106" spans="1:2" x14ac:dyDescent="0.25">
      <c r="A106" s="3">
        <v>49096</v>
      </c>
      <c r="B106" s="4">
        <v>4.2000000000000003E-2</v>
      </c>
    </row>
    <row r="107" spans="1:2" x14ac:dyDescent="0.25">
      <c r="A107" s="3">
        <v>49126</v>
      </c>
      <c r="B107" s="4">
        <v>3.7999999999999999E-2</v>
      </c>
    </row>
    <row r="108" spans="1:2" x14ac:dyDescent="0.25">
      <c r="A108" s="3">
        <v>49157</v>
      </c>
      <c r="B108" s="4">
        <v>4.2000000000000003E-2</v>
      </c>
    </row>
    <row r="109" spans="1:2" x14ac:dyDescent="0.25">
      <c r="A109" s="3">
        <v>49188</v>
      </c>
      <c r="B109" s="4">
        <v>3.7999999999999999E-2</v>
      </c>
    </row>
    <row r="110" spans="1:2" x14ac:dyDescent="0.25">
      <c r="A110" s="3">
        <v>49218</v>
      </c>
      <c r="B110" s="4">
        <v>3.2000000000000001E-2</v>
      </c>
    </row>
    <row r="111" spans="1:2" x14ac:dyDescent="0.25">
      <c r="A111" s="3">
        <v>49249</v>
      </c>
      <c r="B111" s="4">
        <v>2.8000000000000001E-2</v>
      </c>
    </row>
    <row r="112" spans="1:2" x14ac:dyDescent="0.25">
      <c r="A112" s="3">
        <v>49279</v>
      </c>
      <c r="B112" s="4">
        <v>3.2000000000000001E-2</v>
      </c>
    </row>
    <row r="113" spans="1:2" x14ac:dyDescent="0.25">
      <c r="A113" s="3">
        <v>49310</v>
      </c>
      <c r="B113" s="4">
        <v>2.8000000000000001E-2</v>
      </c>
    </row>
    <row r="114" spans="1:2" x14ac:dyDescent="0.25">
      <c r="A114" s="3">
        <v>49341</v>
      </c>
      <c r="B114" s="4">
        <v>3.2000000000000001E-2</v>
      </c>
    </row>
    <row r="115" spans="1:2" x14ac:dyDescent="0.25">
      <c r="A115" s="3">
        <v>49369</v>
      </c>
      <c r="B115" s="4">
        <v>2.8000000000000001E-2</v>
      </c>
    </row>
    <row r="116" spans="1:2" x14ac:dyDescent="0.25">
      <c r="A116" s="3">
        <v>49400</v>
      </c>
      <c r="B116" s="4">
        <v>3.2000000000000001E-2</v>
      </c>
    </row>
    <row r="117" spans="1:2" x14ac:dyDescent="0.25">
      <c r="A117" s="3">
        <v>49430</v>
      </c>
      <c r="B117" s="4">
        <v>2.8000000000000001E-2</v>
      </c>
    </row>
    <row r="118" spans="1:2" x14ac:dyDescent="0.25">
      <c r="A118" s="3">
        <v>49461</v>
      </c>
      <c r="B118" s="4">
        <v>3.2000000000000001E-2</v>
      </c>
    </row>
    <row r="119" spans="1:2" x14ac:dyDescent="0.25">
      <c r="A119" s="3">
        <v>49491</v>
      </c>
      <c r="B119" s="4">
        <v>2.8000000000000001E-2</v>
      </c>
    </row>
    <row r="120" spans="1:2" x14ac:dyDescent="0.25">
      <c r="A120" s="3">
        <v>49522</v>
      </c>
      <c r="B120" s="4">
        <v>3.2000000000000001E-2</v>
      </c>
    </row>
    <row r="121" spans="1:2" x14ac:dyDescent="0.25">
      <c r="A121" s="3">
        <v>49553</v>
      </c>
      <c r="B121" s="4">
        <v>2.8000000000000001E-2</v>
      </c>
    </row>
    <row r="122" spans="1:2" x14ac:dyDescent="0.25">
      <c r="A122" s="3">
        <v>49583</v>
      </c>
      <c r="B122" s="4">
        <v>3.6999999999999998E-2</v>
      </c>
    </row>
    <row r="123" spans="1:2" x14ac:dyDescent="0.25">
      <c r="A123" s="3">
        <v>49614</v>
      </c>
      <c r="B123" s="4">
        <v>3.2999999999999988E-2</v>
      </c>
    </row>
    <row r="124" spans="1:2" x14ac:dyDescent="0.25">
      <c r="A124" s="3">
        <v>49644</v>
      </c>
      <c r="B124" s="4">
        <v>3.6999999999999998E-2</v>
      </c>
    </row>
    <row r="125" spans="1:2" x14ac:dyDescent="0.25">
      <c r="A125" s="3">
        <v>49675</v>
      </c>
      <c r="B125" s="4">
        <v>3.2999999999999988E-2</v>
      </c>
    </row>
    <row r="126" spans="1:2" x14ac:dyDescent="0.25">
      <c r="A126" s="3">
        <v>49706</v>
      </c>
      <c r="B126" s="4">
        <v>3.6999999999999998E-2</v>
      </c>
    </row>
    <row r="127" spans="1:2" x14ac:dyDescent="0.25">
      <c r="A127" s="3">
        <v>49735</v>
      </c>
      <c r="B127" s="4">
        <v>3.2999999999999988E-2</v>
      </c>
    </row>
    <row r="128" spans="1:2" x14ac:dyDescent="0.25">
      <c r="A128" s="3">
        <v>49766</v>
      </c>
      <c r="B128" s="4">
        <v>3.6999999999999998E-2</v>
      </c>
    </row>
    <row r="129" spans="1:2" x14ac:dyDescent="0.25">
      <c r="A129" s="3">
        <v>49796</v>
      </c>
      <c r="B129" s="4">
        <v>3.2999999999999988E-2</v>
      </c>
    </row>
    <row r="130" spans="1:2" x14ac:dyDescent="0.25">
      <c r="A130" s="3">
        <v>49827</v>
      </c>
      <c r="B130" s="4">
        <v>3.6999999999999998E-2</v>
      </c>
    </row>
    <row r="131" spans="1:2" x14ac:dyDescent="0.25">
      <c r="A131" s="3">
        <v>49857</v>
      </c>
      <c r="B131" s="4">
        <v>3.2999999999999988E-2</v>
      </c>
    </row>
    <row r="132" spans="1:2" x14ac:dyDescent="0.25">
      <c r="A132" s="3">
        <v>49888</v>
      </c>
      <c r="B132" s="4">
        <v>3.6999999999999998E-2</v>
      </c>
    </row>
    <row r="133" spans="1:2" x14ac:dyDescent="0.25">
      <c r="A133" s="3">
        <v>49919</v>
      </c>
      <c r="B133" s="4">
        <v>3.2999999999999988E-2</v>
      </c>
    </row>
    <row r="134" spans="1:2" x14ac:dyDescent="0.25">
      <c r="A134" s="3">
        <v>49949</v>
      </c>
      <c r="B134" s="4">
        <v>4.2000000000000003E-2</v>
      </c>
    </row>
    <row r="135" spans="1:2" x14ac:dyDescent="0.25">
      <c r="A135" s="3">
        <v>49980</v>
      </c>
      <c r="B135" s="4">
        <v>3.7999999999999999E-2</v>
      </c>
    </row>
    <row r="136" spans="1:2" x14ac:dyDescent="0.25">
      <c r="A136" s="3">
        <v>50010</v>
      </c>
      <c r="B136" s="4">
        <v>4.2000000000000003E-2</v>
      </c>
    </row>
    <row r="137" spans="1:2" x14ac:dyDescent="0.25">
      <c r="A137" s="3">
        <v>50041</v>
      </c>
      <c r="B137" s="4">
        <v>3.7999999999999999E-2</v>
      </c>
    </row>
    <row r="138" spans="1:2" x14ac:dyDescent="0.25">
      <c r="A138" s="3">
        <v>50072</v>
      </c>
      <c r="B138" s="4">
        <v>4.2000000000000003E-2</v>
      </c>
    </row>
    <row r="139" spans="1:2" x14ac:dyDescent="0.25">
      <c r="A139" s="3">
        <v>50100</v>
      </c>
      <c r="B139" s="4">
        <v>3.7999999999999999E-2</v>
      </c>
    </row>
    <row r="140" spans="1:2" x14ac:dyDescent="0.25">
      <c r="A140" s="3">
        <v>50131</v>
      </c>
      <c r="B140" s="4">
        <v>4.2000000000000003E-2</v>
      </c>
    </row>
    <row r="141" spans="1:2" x14ac:dyDescent="0.25">
      <c r="A141" s="3">
        <v>50161</v>
      </c>
      <c r="B141" s="4">
        <v>3.7999999999999999E-2</v>
      </c>
    </row>
    <row r="142" spans="1:2" x14ac:dyDescent="0.25">
      <c r="A142" s="3">
        <v>50192</v>
      </c>
      <c r="B142" s="4">
        <v>4.2000000000000003E-2</v>
      </c>
    </row>
    <row r="143" spans="1:2" x14ac:dyDescent="0.25">
      <c r="A143" s="3">
        <v>50222</v>
      </c>
      <c r="B143" s="4">
        <v>3.7999999999999999E-2</v>
      </c>
    </row>
    <row r="144" spans="1:2" x14ac:dyDescent="0.25">
      <c r="A144" s="3">
        <v>50253</v>
      </c>
      <c r="B144" s="4">
        <v>4.2000000000000003E-2</v>
      </c>
    </row>
    <row r="145" spans="1:2" x14ac:dyDescent="0.25">
      <c r="A145" s="3">
        <v>50284</v>
      </c>
      <c r="B145" s="4">
        <v>3.7999999999999999E-2</v>
      </c>
    </row>
    <row r="146" spans="1:2" x14ac:dyDescent="0.25">
      <c r="A146" s="3">
        <v>50314</v>
      </c>
      <c r="B146" s="4">
        <v>3.2000000000000001E-2</v>
      </c>
    </row>
    <row r="147" spans="1:2" x14ac:dyDescent="0.25">
      <c r="A147" s="3">
        <v>50345</v>
      </c>
      <c r="B147" s="4">
        <v>2.8000000000000001E-2</v>
      </c>
    </row>
    <row r="148" spans="1:2" x14ac:dyDescent="0.25">
      <c r="A148" s="3">
        <v>50375</v>
      </c>
      <c r="B148" s="4">
        <v>3.2000000000000001E-2</v>
      </c>
    </row>
    <row r="149" spans="1:2" x14ac:dyDescent="0.25">
      <c r="A149" s="3">
        <v>50406</v>
      </c>
      <c r="B149" s="4">
        <v>2.8000000000000001E-2</v>
      </c>
    </row>
    <row r="150" spans="1:2" x14ac:dyDescent="0.25">
      <c r="A150" s="3">
        <v>50437</v>
      </c>
      <c r="B150" s="4">
        <v>3.2000000000000001E-2</v>
      </c>
    </row>
    <row r="151" spans="1:2" x14ac:dyDescent="0.25">
      <c r="A151" s="3">
        <v>50465</v>
      </c>
      <c r="B151" s="4">
        <v>2.8000000000000001E-2</v>
      </c>
    </row>
    <row r="152" spans="1:2" x14ac:dyDescent="0.25">
      <c r="A152" s="3">
        <v>50496</v>
      </c>
      <c r="B152" s="4">
        <v>3.2000000000000001E-2</v>
      </c>
    </row>
    <row r="153" spans="1:2" x14ac:dyDescent="0.25">
      <c r="A153" s="3">
        <v>50526</v>
      </c>
      <c r="B153" s="4">
        <v>2.8000000000000001E-2</v>
      </c>
    </row>
    <row r="154" spans="1:2" x14ac:dyDescent="0.25">
      <c r="A154" s="3">
        <v>50557</v>
      </c>
      <c r="B154" s="4">
        <v>3.2000000000000001E-2</v>
      </c>
    </row>
    <row r="155" spans="1:2" x14ac:dyDescent="0.25">
      <c r="A155" s="3">
        <v>50587</v>
      </c>
      <c r="B155" s="4">
        <v>2.8000000000000001E-2</v>
      </c>
    </row>
    <row r="156" spans="1:2" x14ac:dyDescent="0.25">
      <c r="A156" s="3">
        <v>50618</v>
      </c>
      <c r="B156" s="4">
        <v>3.2000000000000001E-2</v>
      </c>
    </row>
    <row r="157" spans="1:2" x14ac:dyDescent="0.25">
      <c r="A157" s="3">
        <v>50649</v>
      </c>
      <c r="B157" s="4">
        <v>2.8000000000000001E-2</v>
      </c>
    </row>
    <row r="158" spans="1:2" x14ac:dyDescent="0.25">
      <c r="A158" s="3">
        <v>50679</v>
      </c>
      <c r="B158" s="4">
        <v>3.6999999999999998E-2</v>
      </c>
    </row>
    <row r="159" spans="1:2" x14ac:dyDescent="0.25">
      <c r="A159" s="3">
        <v>50710</v>
      </c>
      <c r="B159" s="4">
        <v>3.2999999999999988E-2</v>
      </c>
    </row>
    <row r="160" spans="1:2" x14ac:dyDescent="0.25">
      <c r="A160" s="3">
        <v>50740</v>
      </c>
      <c r="B160" s="4">
        <v>3.6999999999999998E-2</v>
      </c>
    </row>
    <row r="161" spans="1:2" x14ac:dyDescent="0.25">
      <c r="A161" s="3">
        <v>50771</v>
      </c>
      <c r="B161" s="4">
        <v>3.2999999999999988E-2</v>
      </c>
    </row>
    <row r="162" spans="1:2" x14ac:dyDescent="0.25">
      <c r="A162" s="3">
        <v>50802</v>
      </c>
      <c r="B162" s="4">
        <v>3.6999999999999998E-2</v>
      </c>
    </row>
    <row r="163" spans="1:2" x14ac:dyDescent="0.25">
      <c r="A163" s="3">
        <v>50830</v>
      </c>
      <c r="B163" s="4">
        <v>3.2999999999999988E-2</v>
      </c>
    </row>
    <row r="164" spans="1:2" x14ac:dyDescent="0.25">
      <c r="A164" s="3">
        <v>50861</v>
      </c>
      <c r="B164" s="4">
        <v>3.6999999999999998E-2</v>
      </c>
    </row>
    <row r="165" spans="1:2" x14ac:dyDescent="0.25">
      <c r="A165" s="3">
        <v>50891</v>
      </c>
      <c r="B165" s="4">
        <v>3.2999999999999988E-2</v>
      </c>
    </row>
    <row r="166" spans="1:2" x14ac:dyDescent="0.25">
      <c r="A166" s="3">
        <v>50922</v>
      </c>
      <c r="B166" s="4">
        <v>3.6999999999999998E-2</v>
      </c>
    </row>
    <row r="167" spans="1:2" x14ac:dyDescent="0.25">
      <c r="A167" s="3">
        <v>50952</v>
      </c>
      <c r="B167" s="4">
        <v>3.2999999999999988E-2</v>
      </c>
    </row>
    <row r="168" spans="1:2" x14ac:dyDescent="0.25">
      <c r="A168" s="3">
        <v>50983</v>
      </c>
      <c r="B168" s="4">
        <v>3.6999999999999998E-2</v>
      </c>
    </row>
    <row r="169" spans="1:2" x14ac:dyDescent="0.25">
      <c r="A169" s="3">
        <v>51014</v>
      </c>
      <c r="B169" s="4">
        <v>3.2999999999999988E-2</v>
      </c>
    </row>
    <row r="170" spans="1:2" x14ac:dyDescent="0.25">
      <c r="A170" s="3">
        <v>51044</v>
      </c>
      <c r="B170" s="4">
        <v>4.2000000000000003E-2</v>
      </c>
    </row>
    <row r="171" spans="1:2" x14ac:dyDescent="0.25">
      <c r="A171" s="3">
        <v>51075</v>
      </c>
      <c r="B171" s="4">
        <v>3.7999999999999999E-2</v>
      </c>
    </row>
    <row r="172" spans="1:2" x14ac:dyDescent="0.25">
      <c r="A172" s="3">
        <v>51105</v>
      </c>
      <c r="B172" s="4">
        <v>4.2000000000000003E-2</v>
      </c>
    </row>
    <row r="173" spans="1:2" x14ac:dyDescent="0.25">
      <c r="A173" s="3">
        <v>51136</v>
      </c>
      <c r="B173" s="4">
        <v>3.7999999999999999E-2</v>
      </c>
    </row>
    <row r="174" spans="1:2" x14ac:dyDescent="0.25">
      <c r="A174" s="3">
        <v>51167</v>
      </c>
      <c r="B174" s="4">
        <v>4.2000000000000003E-2</v>
      </c>
    </row>
    <row r="175" spans="1:2" x14ac:dyDescent="0.25">
      <c r="A175" s="3">
        <v>51196</v>
      </c>
      <c r="B175" s="4">
        <v>3.7999999999999999E-2</v>
      </c>
    </row>
    <row r="176" spans="1:2" x14ac:dyDescent="0.25">
      <c r="A176" s="3">
        <v>51227</v>
      </c>
      <c r="B176" s="4">
        <v>4.2000000000000003E-2</v>
      </c>
    </row>
    <row r="177" spans="1:2" x14ac:dyDescent="0.25">
      <c r="A177" s="3">
        <v>51257</v>
      </c>
      <c r="B177" s="4">
        <v>3.7999999999999999E-2</v>
      </c>
    </row>
    <row r="178" spans="1:2" x14ac:dyDescent="0.25">
      <c r="A178" s="3">
        <v>51288</v>
      </c>
      <c r="B178" s="4">
        <v>4.2000000000000003E-2</v>
      </c>
    </row>
    <row r="179" spans="1:2" x14ac:dyDescent="0.25">
      <c r="A179" s="3">
        <v>51318</v>
      </c>
      <c r="B179" s="4">
        <v>3.7999999999999999E-2</v>
      </c>
    </row>
    <row r="180" spans="1:2" x14ac:dyDescent="0.25">
      <c r="A180" s="3">
        <v>51349</v>
      </c>
      <c r="B180" s="4">
        <v>4.2000000000000003E-2</v>
      </c>
    </row>
    <row r="181" spans="1:2" x14ac:dyDescent="0.25">
      <c r="A181" s="3">
        <v>51380</v>
      </c>
      <c r="B181" s="4">
        <v>3.7999999999999999E-2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4"/>
  <sheetViews>
    <sheetView workbookViewId="0"/>
  </sheetViews>
  <sheetFormatPr baseColWidth="10" defaultColWidth="9.140625" defaultRowHeight="15" x14ac:dyDescent="0.25"/>
  <cols>
    <col min="1" max="1" width="14.7109375" customWidth="1"/>
    <col min="2" max="2" width="18.7109375" customWidth="1"/>
  </cols>
  <sheetData>
    <row r="1" spans="1:2" x14ac:dyDescent="0.25">
      <c r="A1" s="5" t="s">
        <v>24</v>
      </c>
      <c r="B1" s="5" t="s">
        <v>26</v>
      </c>
    </row>
    <row r="2" spans="1:2" x14ac:dyDescent="0.25">
      <c r="A2" s="3">
        <v>47027</v>
      </c>
      <c r="B2" s="1">
        <v>2000</v>
      </c>
    </row>
    <row r="3" spans="1:2" x14ac:dyDescent="0.25">
      <c r="A3" s="3">
        <v>47757</v>
      </c>
      <c r="B3" s="1">
        <v>5000</v>
      </c>
    </row>
    <row r="4" spans="1:2" x14ac:dyDescent="0.25">
      <c r="A4" s="3">
        <v>48853</v>
      </c>
      <c r="B4" s="1">
        <v>10000</v>
      </c>
    </row>
    <row r="5" spans="1:2" x14ac:dyDescent="0.25">
      <c r="A5" s="3"/>
      <c r="B5" s="1"/>
    </row>
    <row r="6" spans="1:2" x14ac:dyDescent="0.25">
      <c r="A6" s="3"/>
      <c r="B6" s="1"/>
    </row>
    <row r="7" spans="1:2" x14ac:dyDescent="0.25">
      <c r="A7" s="3"/>
      <c r="B7" s="1"/>
    </row>
    <row r="8" spans="1:2" x14ac:dyDescent="0.25">
      <c r="A8" s="3"/>
      <c r="B8" s="1"/>
    </row>
    <row r="9" spans="1:2" x14ac:dyDescent="0.25">
      <c r="A9" s="3"/>
      <c r="B9" s="1"/>
    </row>
    <row r="10" spans="1:2" x14ac:dyDescent="0.25">
      <c r="A10" s="3"/>
      <c r="B10" s="1"/>
    </row>
    <row r="11" spans="1:2" x14ac:dyDescent="0.25">
      <c r="A11" s="3"/>
      <c r="B11" s="1"/>
    </row>
    <row r="12" spans="1:2" x14ac:dyDescent="0.25">
      <c r="A12" s="3"/>
      <c r="B12" s="1"/>
    </row>
    <row r="13" spans="1:2" x14ac:dyDescent="0.25">
      <c r="A13" s="3"/>
      <c r="B13" s="1"/>
    </row>
    <row r="14" spans="1:2" x14ac:dyDescent="0.25">
      <c r="A14" s="3"/>
      <c r="B14" s="1"/>
    </row>
    <row r="15" spans="1:2" x14ac:dyDescent="0.25">
      <c r="A15" s="3"/>
      <c r="B15" s="1"/>
    </row>
    <row r="16" spans="1:2" x14ac:dyDescent="0.25">
      <c r="A16" s="3"/>
      <c r="B16" s="1"/>
    </row>
    <row r="17" spans="1:2" x14ac:dyDescent="0.25">
      <c r="A17" s="3"/>
      <c r="B17" s="1"/>
    </row>
    <row r="18" spans="1:2" x14ac:dyDescent="0.25">
      <c r="A18" s="3"/>
      <c r="B18" s="1"/>
    </row>
    <row r="19" spans="1:2" x14ac:dyDescent="0.25">
      <c r="A19" s="3"/>
      <c r="B19" s="1"/>
    </row>
    <row r="20" spans="1:2" x14ac:dyDescent="0.25">
      <c r="A20" s="3"/>
      <c r="B20" s="1"/>
    </row>
    <row r="21" spans="1:2" x14ac:dyDescent="0.25">
      <c r="A21" s="3"/>
      <c r="B21" s="1"/>
    </row>
    <row r="22" spans="1:2" x14ac:dyDescent="0.25">
      <c r="A22" s="3"/>
      <c r="B22" s="1"/>
    </row>
    <row r="23" spans="1:2" x14ac:dyDescent="0.25">
      <c r="A23" s="3"/>
      <c r="B23" s="1"/>
    </row>
    <row r="24" spans="1:2" x14ac:dyDescent="0.25">
      <c r="A24" s="3"/>
      <c r="B24" s="1"/>
    </row>
    <row r="25" spans="1:2" x14ac:dyDescent="0.25">
      <c r="A25" s="3"/>
      <c r="B25" s="1"/>
    </row>
    <row r="26" spans="1:2" x14ac:dyDescent="0.25">
      <c r="A26" s="3"/>
      <c r="B26" s="1"/>
    </row>
    <row r="27" spans="1:2" x14ac:dyDescent="0.25">
      <c r="A27" s="3"/>
      <c r="B27" s="1"/>
    </row>
    <row r="28" spans="1:2" x14ac:dyDescent="0.25">
      <c r="A28" s="3"/>
      <c r="B28" s="1"/>
    </row>
    <row r="29" spans="1:2" x14ac:dyDescent="0.25">
      <c r="A29" s="3"/>
      <c r="B29" s="1"/>
    </row>
    <row r="30" spans="1:2" x14ac:dyDescent="0.25">
      <c r="A30" s="3"/>
      <c r="B30" s="1"/>
    </row>
    <row r="31" spans="1:2" x14ac:dyDescent="0.25">
      <c r="A31" s="3"/>
      <c r="B31" s="1"/>
    </row>
    <row r="32" spans="1:2" x14ac:dyDescent="0.25">
      <c r="A32" s="3"/>
      <c r="B32" s="1"/>
    </row>
    <row r="33" spans="1:2" x14ac:dyDescent="0.25">
      <c r="A33" s="3"/>
      <c r="B33" s="1"/>
    </row>
    <row r="34" spans="1:2" x14ac:dyDescent="0.25">
      <c r="A34" s="3"/>
      <c r="B3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20</vt:i4>
      </vt:variant>
    </vt:vector>
  </HeadingPairs>
  <TitlesOfParts>
    <vt:vector size="26" baseType="lpstr">
      <vt:lpstr>Inputs</vt:lpstr>
      <vt:lpstr>Amortización</vt:lpstr>
      <vt:lpstr>Flujos</vt:lpstr>
      <vt:lpstr>Resumen</vt:lpstr>
      <vt:lpstr>Índices</vt:lpstr>
      <vt:lpstr>Extras</vt:lpstr>
      <vt:lpstr>ComisionEur</vt:lpstr>
      <vt:lpstr>ComisionMin</vt:lpstr>
      <vt:lpstr>ComisionPct</vt:lpstr>
      <vt:lpstr>Diferencial</vt:lpstr>
      <vt:lpstr>Entrada</vt:lpstr>
      <vt:lpstr>ExtrasFecha</vt:lpstr>
      <vt:lpstr>ExtrasImp</vt:lpstr>
      <vt:lpstr>Financiar</vt:lpstr>
      <vt:lpstr>Firma</vt:lpstr>
      <vt:lpstr>Gastos</vt:lpstr>
      <vt:lpstr>IdxFecha</vt:lpstr>
      <vt:lpstr>IdxValor</vt:lpstr>
      <vt:lpstr>MesesFijo</vt:lpstr>
      <vt:lpstr>ModoAnt</vt:lpstr>
      <vt:lpstr>PlazoMeses</vt:lpstr>
      <vt:lpstr>Precio</vt:lpstr>
      <vt:lpstr>Prestamo</vt:lpstr>
      <vt:lpstr>RevMeses</vt:lpstr>
      <vt:lpstr>SaldoInicial</vt:lpstr>
      <vt:lpstr>TIN_Fijo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Jiménez Canales</dc:creator>
  <cp:lastModifiedBy>Sergio Jiménez Canales</cp:lastModifiedBy>
  <dcterms:created xsi:type="dcterms:W3CDTF">2025-09-16T09:05:19Z</dcterms:created>
  <dcterms:modified xsi:type="dcterms:W3CDTF">2025-09-16T09:14:40Z</dcterms:modified>
</cp:coreProperties>
</file>