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rgi\Downloads\"/>
    </mc:Choice>
  </mc:AlternateContent>
  <xr:revisionPtr revIDLastSave="0" documentId="13_ncr:1_{EAAC3C3C-E295-4640-B6F4-52D56FCA8EEF}" xr6:coauthVersionLast="47" xr6:coauthVersionMax="47" xr10:uidLastSave="{00000000-0000-0000-0000-000000000000}"/>
  <bookViews>
    <workbookView xWindow="2100" yWindow="1815" windowWidth="26145" windowHeight="12630" xr2:uid="{00000000-000D-0000-FFFF-FFFF00000000}"/>
  </bookViews>
  <sheets>
    <sheet name="VSM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" i="1" l="1"/>
  <c r="O13" i="1"/>
  <c r="N13" i="1"/>
  <c r="K13" i="1"/>
  <c r="P12" i="1"/>
  <c r="O12" i="1"/>
  <c r="N12" i="1"/>
  <c r="K12" i="1"/>
  <c r="P11" i="1"/>
  <c r="O11" i="1"/>
  <c r="N11" i="1"/>
  <c r="K11" i="1"/>
  <c r="P10" i="1"/>
  <c r="O10" i="1"/>
  <c r="N10" i="1"/>
  <c r="K10" i="1"/>
  <c r="P9" i="1"/>
  <c r="O9" i="1"/>
  <c r="N9" i="1"/>
  <c r="K9" i="1"/>
  <c r="P8" i="1"/>
  <c r="O8" i="1"/>
  <c r="N8" i="1"/>
  <c r="K8" i="1"/>
  <c r="P7" i="1"/>
  <c r="B17" i="1" s="1"/>
  <c r="O7" i="1"/>
  <c r="B16" i="1" s="1"/>
  <c r="N7" i="1"/>
  <c r="K7" i="1"/>
  <c r="B19" i="1" s="1"/>
  <c r="G4" i="1" s="1"/>
  <c r="N3" i="1"/>
  <c r="P3" i="1" s="1"/>
  <c r="C4" i="1" l="1"/>
  <c r="M10" i="1"/>
  <c r="M8" i="1"/>
  <c r="M7" i="1"/>
  <c r="M13" i="1"/>
  <c r="M9" i="1"/>
  <c r="M12" i="1"/>
  <c r="M11" i="1"/>
  <c r="B18" i="1"/>
  <c r="B20" i="1" l="1"/>
  <c r="E4" i="1"/>
</calcChain>
</file>

<file path=xl/sharedStrings.xml><?xml version="1.0" encoding="utf-8"?>
<sst xmlns="http://schemas.openxmlformats.org/spreadsheetml/2006/main" count="54" uniqueCount="49">
  <si>
    <t>Plantilla de Mapeo de Flujo de Valor (VSM) — Versión demostración</t>
  </si>
  <si>
    <t>Fecha:</t>
  </si>
  <si>
    <t>2025-09-21</t>
  </si>
  <si>
    <t>Producto / Familia:</t>
  </si>
  <si>
    <t>Widget A (ejemplo)</t>
  </si>
  <si>
    <t>Demanda diaria (u):</t>
  </si>
  <si>
    <t>Turnos/día:</t>
  </si>
  <si>
    <t>Horas/turno:</t>
  </si>
  <si>
    <t>Tiempo no productivo/día (min):</t>
  </si>
  <si>
    <t>Tiempo disponible/día (min):</t>
  </si>
  <si>
    <t>Takt time (seg/unidad):</t>
  </si>
  <si>
    <t>Tabla de procesos (de proveedor a cliente)</t>
  </si>
  <si>
    <t>#</t>
  </si>
  <si>
    <t>Proceso</t>
  </si>
  <si>
    <t>CT (s)</t>
  </si>
  <si>
    <t>C/O (min)</t>
  </si>
  <si>
    <t>Disp. (%)</t>
  </si>
  <si>
    <t>FPY (%)</t>
  </si>
  <si>
    <t>Operarios</t>
  </si>
  <si>
    <t>Lote (u)</t>
  </si>
  <si>
    <t>WIP antes (u)</t>
  </si>
  <si>
    <t>Inventario (u)</t>
  </si>
  <si>
    <t>Días inventario</t>
  </si>
  <si>
    <t>VA (Sí/No)</t>
  </si>
  <si>
    <t>CT &gt; Takt</t>
  </si>
  <si>
    <t>CT ajustado (s)</t>
  </si>
  <si>
    <t>TVA (s)</t>
  </si>
  <si>
    <t>NVA (s)</t>
  </si>
  <si>
    <t>Recepción de materia prima</t>
  </si>
  <si>
    <t>No</t>
  </si>
  <si>
    <t>Corte</t>
  </si>
  <si>
    <t>Sí</t>
  </si>
  <si>
    <t>Doblado</t>
  </si>
  <si>
    <t>Soldadura</t>
  </si>
  <si>
    <t>Pintura</t>
  </si>
  <si>
    <t>Ensamble</t>
  </si>
  <si>
    <t>Empaque</t>
  </si>
  <si>
    <t>Resumen del flujo</t>
  </si>
  <si>
    <t>TVA total (min/unidad):</t>
  </si>
  <si>
    <t>Tiempo NVA total (min/unidad):</t>
  </si>
  <si>
    <t>Días de inventario acumulado:</t>
  </si>
  <si>
    <t>Lead Time total (min):</t>
  </si>
  <si>
    <t>% Valor Agregado (sobre LT):</t>
  </si>
  <si>
    <t>Notas de uso:</t>
  </si>
  <si>
    <t>1) Ajusta demanda, turnos y tiempos arriba; el Takt se recalcula.
2) Edita CT, C/O, disponibilidad, FPY, lotes e inventarios por proceso.
3) Marca VA en la columna L. Los cuellos de botella se resaltan cuando CT &gt; Takt.
4) El resumen calcula TVA, NVA, días de inventario, Lead Time y %VA.</t>
  </si>
  <si>
    <t>KPIs clave</t>
  </si>
  <si>
    <t>Takt (s/u):</t>
  </si>
  <si>
    <t>LT total (días):</t>
  </si>
  <si>
    <t>%VA: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</si>
</sst>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b/>
      <sz val="10"/>
      <color rgb="FF333333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rgb="FF666666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E8F4FF"/>
        <bgColor indexed="64"/>
      </patternFill>
    </fill>
    <fill>
      <patternFill patternType="solid">
        <fgColor rgb="FFFAF9F6"/>
        <bgColor indexed="64"/>
      </patternFill>
    </fill>
    <fill>
      <patternFill patternType="solid">
        <fgColor rgb="FF18233D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2" fontId="0" fillId="0" borderId="1" xfId="0" applyNumberFormat="1" applyBorder="1"/>
    <xf numFmtId="0" fontId="2" fillId="0" borderId="0" xfId="0" applyFont="1"/>
    <xf numFmtId="164" fontId="0" fillId="0" borderId="1" xfId="0" applyNumberFormat="1" applyBorder="1"/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1" fontId="0" fillId="0" borderId="1" xfId="0" applyNumberFormat="1" applyBorder="1"/>
    <xf numFmtId="0" fontId="2" fillId="2" borderId="1" xfId="0" applyFont="1" applyFill="1" applyBorder="1"/>
    <xf numFmtId="0" fontId="2" fillId="4" borderId="1" xfId="0" applyFont="1" applyFill="1" applyBorder="1"/>
    <xf numFmtId="0" fontId="3" fillId="0" borderId="0" xfId="0" applyFont="1" applyAlignment="1"/>
    <xf numFmtId="0" fontId="3" fillId="0" borderId="0" xfId="0" applyFont="1" applyAlignment="1">
      <alignment horizontal="left" vertical="top" wrapText="1"/>
    </xf>
    <xf numFmtId="0" fontId="4" fillId="5" borderId="0" xfId="0" applyFont="1" applyFill="1"/>
  </cellXfs>
  <cellStyles count="1">
    <cellStyle name="Normal" xfId="0" builtinId="0"/>
  </cellStyles>
  <dxfs count="3">
    <dxf>
      <fill>
        <patternFill>
          <bgColor rgb="FFFCF8E3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2DED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2DED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colors>
    <mruColors>
      <color rgb="FF1823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CT vs Takt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CT (s)</c:v>
          </c:tx>
          <c:invertIfNegative val="0"/>
          <c:cat>
            <c:strRef>
              <c:f>VSM!$B$7:$B$13</c:f>
              <c:strCache>
                <c:ptCount val="7"/>
                <c:pt idx="0">
                  <c:v>Recepción de materia prima</c:v>
                </c:pt>
                <c:pt idx="1">
                  <c:v>Corte</c:v>
                </c:pt>
                <c:pt idx="2">
                  <c:v>Doblado</c:v>
                </c:pt>
                <c:pt idx="3">
                  <c:v>Soldadura</c:v>
                </c:pt>
                <c:pt idx="4">
                  <c:v>Pintura</c:v>
                </c:pt>
                <c:pt idx="5">
                  <c:v>Ensamble</c:v>
                </c:pt>
                <c:pt idx="6">
                  <c:v>Empaque</c:v>
                </c:pt>
              </c:strCache>
            </c:strRef>
          </c:cat>
          <c:val>
            <c:numRef>
              <c:f>VSM!$C$7:$C$13</c:f>
              <c:numCache>
                <c:formatCode>0.00</c:formatCode>
                <c:ptCount val="7"/>
                <c:pt idx="0">
                  <c:v>25</c:v>
                </c:pt>
                <c:pt idx="1">
                  <c:v>70</c:v>
                </c:pt>
                <c:pt idx="2">
                  <c:v>62</c:v>
                </c:pt>
                <c:pt idx="3">
                  <c:v>85</c:v>
                </c:pt>
                <c:pt idx="4">
                  <c:v>55</c:v>
                </c:pt>
                <c:pt idx="5">
                  <c:v>48</c:v>
                </c:pt>
                <c:pt idx="6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97-499D-A3BE-C4841623B4E2}"/>
            </c:ext>
          </c:extLst>
        </c:ser>
        <c:ser>
          <c:idx val="1"/>
          <c:order val="1"/>
          <c:tx>
            <c:v>CT ajustado (s)</c:v>
          </c:tx>
          <c:invertIfNegative val="0"/>
          <c:cat>
            <c:strRef>
              <c:f>VSM!$B$7:$B$13</c:f>
              <c:strCache>
                <c:ptCount val="7"/>
                <c:pt idx="0">
                  <c:v>Recepción de materia prima</c:v>
                </c:pt>
                <c:pt idx="1">
                  <c:v>Corte</c:v>
                </c:pt>
                <c:pt idx="2">
                  <c:v>Doblado</c:v>
                </c:pt>
                <c:pt idx="3">
                  <c:v>Soldadura</c:v>
                </c:pt>
                <c:pt idx="4">
                  <c:v>Pintura</c:v>
                </c:pt>
                <c:pt idx="5">
                  <c:v>Ensamble</c:v>
                </c:pt>
                <c:pt idx="6">
                  <c:v>Empaque</c:v>
                </c:pt>
              </c:strCache>
            </c:strRef>
          </c:cat>
          <c:val>
            <c:numRef>
              <c:f>VSM!$N$7:$N$13</c:f>
              <c:numCache>
                <c:formatCode>0.00</c:formatCode>
                <c:ptCount val="7"/>
                <c:pt idx="0">
                  <c:v>26.581605528973949</c:v>
                </c:pt>
                <c:pt idx="1">
                  <c:v>77.639751552795019</c:v>
                </c:pt>
                <c:pt idx="2">
                  <c:v>68.728522336769757</c:v>
                </c:pt>
                <c:pt idx="3">
                  <c:v>98.379629629629633</c:v>
                </c:pt>
                <c:pt idx="4">
                  <c:v>65.789473684210535</c:v>
                </c:pt>
                <c:pt idx="5">
                  <c:v>52.10594876248372</c:v>
                </c:pt>
                <c:pt idx="6">
                  <c:v>41.876046901172529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97-499D-A3BE-C4841623B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010001"/>
        <c:axId val="50010002"/>
      </c:barChart>
      <c:lineChart>
        <c:grouping val="standard"/>
        <c:varyColors val="0"/>
        <c:ser>
          <c:idx val="2"/>
          <c:order val="2"/>
          <c:tx>
            <c:v>Takt (s/u)</c:v>
          </c:tx>
          <c:marker>
            <c:symbol val="none"/>
          </c:marker>
          <c:cat>
            <c:strRef>
              <c:f>VSM!$B$7:$B$13</c:f>
              <c:strCache>
                <c:ptCount val="7"/>
                <c:pt idx="0">
                  <c:v>Recepción de materia prima</c:v>
                </c:pt>
                <c:pt idx="1">
                  <c:v>Corte</c:v>
                </c:pt>
                <c:pt idx="2">
                  <c:v>Doblado</c:v>
                </c:pt>
                <c:pt idx="3">
                  <c:v>Soldadura</c:v>
                </c:pt>
                <c:pt idx="4">
                  <c:v>Pintura</c:v>
                </c:pt>
                <c:pt idx="5">
                  <c:v>Ensamble</c:v>
                </c:pt>
                <c:pt idx="6">
                  <c:v>Empaque</c:v>
                </c:pt>
              </c:strCache>
            </c:strRef>
          </c:cat>
          <c:val>
            <c:numRef>
              <c:f>VSM!$P$3</c:f>
              <c:numCache>
                <c:formatCode>0.00</c:formatCode>
                <c:ptCount val="1"/>
                <c:pt idx="0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97-499D-A3BE-C4841623B4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010001"/>
        <c:axId val="50010002"/>
      </c:lineChart>
      <c:cat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Proceso</a:t>
                </a:r>
              </a:p>
            </c:rich>
          </c:tx>
          <c:overlay val="0"/>
        </c:title>
        <c:numFmt formatCode="General" sourceLinked="0"/>
        <c:majorTickMark val="out"/>
        <c:minorTickMark val="none"/>
        <c:tickLblPos val="nextTo"/>
        <c:crossAx val="50010002"/>
        <c:crosses val="autoZero"/>
        <c:auto val="1"/>
        <c:lblAlgn val="ctr"/>
        <c:lblOffset val="100"/>
        <c:noMultiLvlLbl val="0"/>
      </c:cat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Segundos por unidad</a:t>
                </a:r>
              </a:p>
            </c:rich>
          </c:tx>
          <c:overlay val="0"/>
        </c:title>
        <c:numFmt formatCode="0.00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solidFill>
      <a:schemeClr val="bg2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704851</xdr:colOff>
      <xdr:row>15</xdr:row>
      <xdr:rowOff>76200</xdr:rowOff>
    </xdr:from>
    <xdr:to>
      <xdr:col>11</xdr:col>
      <xdr:colOff>619126</xdr:colOff>
      <xdr:row>30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"/>
  <sheetViews>
    <sheetView tabSelected="1" zoomScale="90" zoomScaleNormal="90" workbookViewId="0">
      <selection activeCell="K10" sqref="K10"/>
    </sheetView>
  </sheetViews>
  <sheetFormatPr baseColWidth="10" defaultColWidth="9.140625" defaultRowHeight="15" x14ac:dyDescent="0.25"/>
  <cols>
    <col min="1" max="1" width="30" bestFit="1" customWidth="1"/>
    <col min="2" max="2" width="18.7109375" customWidth="1"/>
    <col min="3" max="3" width="7.140625" bestFit="1" customWidth="1"/>
    <col min="4" max="4" width="16.85546875" bestFit="1" customWidth="1"/>
    <col min="5" max="5" width="8.85546875" bestFit="1" customWidth="1"/>
    <col min="6" max="6" width="7.7109375" bestFit="1" customWidth="1"/>
    <col min="7" max="7" width="11.85546875" bestFit="1" customWidth="1"/>
    <col min="8" max="8" width="7.85546875" bestFit="1" customWidth="1"/>
    <col min="9" max="9" width="11.28515625" bestFit="1" customWidth="1"/>
    <col min="10" max="10" width="10.140625" bestFit="1" customWidth="1"/>
    <col min="11" max="11" width="26.85546875" bestFit="1" customWidth="1"/>
    <col min="12" max="12" width="10.42578125" bestFit="1" customWidth="1"/>
    <col min="13" max="13" width="24.140625" bestFit="1" customWidth="1"/>
    <col min="14" max="14" width="13.85546875" bestFit="1" customWidth="1"/>
    <col min="15" max="15" width="19.85546875" bestFit="1" customWidth="1"/>
    <col min="16" max="16" width="7.7109375" bestFit="1" customWidth="1"/>
  </cols>
  <sheetData>
    <row r="1" spans="1:16" ht="21" x14ac:dyDescent="0.35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6" x14ac:dyDescent="0.25">
      <c r="A2" s="1" t="s">
        <v>1</v>
      </c>
      <c r="B2" t="s">
        <v>2</v>
      </c>
    </row>
    <row r="3" spans="1:16" x14ac:dyDescent="0.25">
      <c r="A3" s="1" t="s">
        <v>3</v>
      </c>
      <c r="B3" t="s">
        <v>4</v>
      </c>
      <c r="D3" s="1" t="s">
        <v>5</v>
      </c>
      <c r="E3">
        <v>400</v>
      </c>
      <c r="G3" s="1" t="s">
        <v>6</v>
      </c>
      <c r="H3">
        <v>2</v>
      </c>
      <c r="I3" s="1" t="s">
        <v>7</v>
      </c>
      <c r="J3">
        <v>7.5</v>
      </c>
      <c r="K3" s="1" t="s">
        <v>8</v>
      </c>
      <c r="L3">
        <v>60</v>
      </c>
      <c r="M3" s="1" t="s">
        <v>9</v>
      </c>
      <c r="N3">
        <f>(H3*J3*60)-L3</f>
        <v>840</v>
      </c>
      <c r="O3" s="1" t="s">
        <v>10</v>
      </c>
      <c r="P3" s="2">
        <f>(N3*60)/E3</f>
        <v>126</v>
      </c>
    </row>
    <row r="4" spans="1:16" x14ac:dyDescent="0.25">
      <c r="A4" s="1" t="s">
        <v>45</v>
      </c>
      <c r="B4" s="3" t="s">
        <v>46</v>
      </c>
      <c r="C4" s="2">
        <f>P3</f>
        <v>126</v>
      </c>
      <c r="D4" s="3" t="s">
        <v>47</v>
      </c>
      <c r="E4" s="2">
        <f>B18/1440</f>
        <v>7.7256944444444448E-3</v>
      </c>
      <c r="F4" s="3" t="s">
        <v>48</v>
      </c>
      <c r="G4" s="4">
        <f>B19</f>
        <v>16026.416666666666</v>
      </c>
    </row>
    <row r="5" spans="1:16" x14ac:dyDescent="0.25">
      <c r="A5" s="9" t="s">
        <v>11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</row>
    <row r="6" spans="1:16" ht="30" x14ac:dyDescent="0.25">
      <c r="A6" s="5" t="s">
        <v>12</v>
      </c>
      <c r="B6" s="5" t="s">
        <v>13</v>
      </c>
      <c r="C6" s="5" t="s">
        <v>14</v>
      </c>
      <c r="D6" s="5" t="s">
        <v>15</v>
      </c>
      <c r="E6" s="5" t="s">
        <v>16</v>
      </c>
      <c r="F6" s="5" t="s">
        <v>17</v>
      </c>
      <c r="G6" s="5" t="s">
        <v>18</v>
      </c>
      <c r="H6" s="5" t="s">
        <v>19</v>
      </c>
      <c r="I6" s="5" t="s">
        <v>20</v>
      </c>
      <c r="J6" s="5" t="s">
        <v>21</v>
      </c>
      <c r="K6" s="5" t="s">
        <v>22</v>
      </c>
      <c r="L6" s="5" t="s">
        <v>23</v>
      </c>
      <c r="M6" s="5" t="s">
        <v>24</v>
      </c>
      <c r="N6" s="5" t="s">
        <v>25</v>
      </c>
      <c r="O6" s="5" t="s">
        <v>26</v>
      </c>
      <c r="P6" s="5" t="s">
        <v>27</v>
      </c>
    </row>
    <row r="7" spans="1:16" x14ac:dyDescent="0.25">
      <c r="A7" s="6">
        <v>1</v>
      </c>
      <c r="B7" s="7" t="s">
        <v>28</v>
      </c>
      <c r="C7" s="2">
        <v>25</v>
      </c>
      <c r="D7" s="2">
        <v>10</v>
      </c>
      <c r="E7" s="4">
        <v>0.95</v>
      </c>
      <c r="F7" s="4">
        <v>0.99</v>
      </c>
      <c r="G7" s="8">
        <v>1</v>
      </c>
      <c r="H7" s="8">
        <v>400</v>
      </c>
      <c r="I7" s="8">
        <v>800</v>
      </c>
      <c r="J7" s="8">
        <v>1600</v>
      </c>
      <c r="K7" s="2">
        <f t="shared" ref="K7:K13" si="0">IFERROR(J7/$E$3,0)</f>
        <v>4</v>
      </c>
      <c r="L7" s="6" t="s">
        <v>29</v>
      </c>
      <c r="M7" t="b">
        <f t="shared" ref="M7:M13" si="1">C7&gt;$P$3</f>
        <v>0</v>
      </c>
      <c r="N7" s="2">
        <f t="shared" ref="N7:N13" si="2">IFERROR(C7/(E7*F7),0)</f>
        <v>26.581605528973949</v>
      </c>
      <c r="O7" s="2">
        <f t="shared" ref="O7:O13" si="3">IF(L7="Sí",C7,0)</f>
        <v>0</v>
      </c>
      <c r="P7" s="2">
        <f t="shared" ref="P7:P13" si="4">IF(L7="No",C7,0)</f>
        <v>25</v>
      </c>
    </row>
    <row r="8" spans="1:16" x14ac:dyDescent="0.25">
      <c r="A8" s="6">
        <v>2</v>
      </c>
      <c r="B8" s="7" t="s">
        <v>30</v>
      </c>
      <c r="C8" s="2">
        <v>70</v>
      </c>
      <c r="D8" s="2">
        <v>15</v>
      </c>
      <c r="E8" s="4">
        <v>0.92</v>
      </c>
      <c r="F8" s="4">
        <v>0.98</v>
      </c>
      <c r="G8" s="8">
        <v>2</v>
      </c>
      <c r="H8" s="8">
        <v>200</v>
      </c>
      <c r="I8" s="8">
        <v>200</v>
      </c>
      <c r="J8" s="8">
        <v>600</v>
      </c>
      <c r="K8" s="2">
        <f t="shared" si="0"/>
        <v>1.5</v>
      </c>
      <c r="L8" s="6" t="s">
        <v>31</v>
      </c>
      <c r="M8" t="b">
        <f t="shared" si="1"/>
        <v>0</v>
      </c>
      <c r="N8" s="2">
        <f t="shared" si="2"/>
        <v>77.639751552795019</v>
      </c>
      <c r="O8" s="2">
        <f t="shared" si="3"/>
        <v>70</v>
      </c>
      <c r="P8" s="2">
        <f t="shared" si="4"/>
        <v>0</v>
      </c>
    </row>
    <row r="9" spans="1:16" x14ac:dyDescent="0.25">
      <c r="A9" s="6">
        <v>3</v>
      </c>
      <c r="B9" s="7" t="s">
        <v>32</v>
      </c>
      <c r="C9" s="2">
        <v>62</v>
      </c>
      <c r="D9" s="2">
        <v>12</v>
      </c>
      <c r="E9" s="4">
        <v>0.93</v>
      </c>
      <c r="F9" s="4">
        <v>0.97</v>
      </c>
      <c r="G9" s="8">
        <v>2</v>
      </c>
      <c r="H9" s="8">
        <v>200</v>
      </c>
      <c r="I9" s="8">
        <v>150</v>
      </c>
      <c r="J9" s="8">
        <v>450</v>
      </c>
      <c r="K9" s="2">
        <f t="shared" si="0"/>
        <v>1.125</v>
      </c>
      <c r="L9" s="6" t="s">
        <v>31</v>
      </c>
      <c r="M9" t="b">
        <f t="shared" si="1"/>
        <v>0</v>
      </c>
      <c r="N9" s="2">
        <f t="shared" si="2"/>
        <v>68.728522336769757</v>
      </c>
      <c r="O9" s="2">
        <f t="shared" si="3"/>
        <v>62</v>
      </c>
      <c r="P9" s="2">
        <f t="shared" si="4"/>
        <v>0</v>
      </c>
    </row>
    <row r="10" spans="1:16" x14ac:dyDescent="0.25">
      <c r="A10" s="6">
        <v>4</v>
      </c>
      <c r="B10" s="7" t="s">
        <v>33</v>
      </c>
      <c r="C10" s="2">
        <v>85</v>
      </c>
      <c r="D10" s="2">
        <v>20</v>
      </c>
      <c r="E10" s="4">
        <v>0.9</v>
      </c>
      <c r="F10" s="4">
        <v>0.96</v>
      </c>
      <c r="G10" s="8">
        <v>3</v>
      </c>
      <c r="H10" s="8">
        <v>100</v>
      </c>
      <c r="I10" s="8">
        <v>80</v>
      </c>
      <c r="J10" s="8">
        <v>300</v>
      </c>
      <c r="K10" s="2">
        <f t="shared" si="0"/>
        <v>0.75</v>
      </c>
      <c r="L10" s="6" t="s">
        <v>31</v>
      </c>
      <c r="M10" t="b">
        <f t="shared" si="1"/>
        <v>0</v>
      </c>
      <c r="N10" s="2">
        <f t="shared" si="2"/>
        <v>98.379629629629633</v>
      </c>
      <c r="O10" s="2">
        <f t="shared" si="3"/>
        <v>85</v>
      </c>
      <c r="P10" s="2">
        <f t="shared" si="4"/>
        <v>0</v>
      </c>
    </row>
    <row r="11" spans="1:16" x14ac:dyDescent="0.25">
      <c r="A11" s="6">
        <v>5</v>
      </c>
      <c r="B11" s="7" t="s">
        <v>34</v>
      </c>
      <c r="C11" s="2">
        <v>55</v>
      </c>
      <c r="D11" s="2">
        <v>25</v>
      </c>
      <c r="E11" s="4">
        <v>0.88</v>
      </c>
      <c r="F11" s="4">
        <v>0.95</v>
      </c>
      <c r="G11" s="8">
        <v>2</v>
      </c>
      <c r="H11" s="8">
        <v>300</v>
      </c>
      <c r="I11" s="8">
        <v>500</v>
      </c>
      <c r="J11" s="8">
        <v>900</v>
      </c>
      <c r="K11" s="2">
        <f t="shared" si="0"/>
        <v>2.25</v>
      </c>
      <c r="L11" s="6" t="s">
        <v>29</v>
      </c>
      <c r="M11" t="b">
        <f t="shared" si="1"/>
        <v>0</v>
      </c>
      <c r="N11" s="2">
        <f t="shared" si="2"/>
        <v>65.789473684210535</v>
      </c>
      <c r="O11" s="2">
        <f t="shared" si="3"/>
        <v>0</v>
      </c>
      <c r="P11" s="2">
        <f t="shared" si="4"/>
        <v>55</v>
      </c>
    </row>
    <row r="12" spans="1:16" x14ac:dyDescent="0.25">
      <c r="A12" s="6">
        <v>6</v>
      </c>
      <c r="B12" s="7" t="s">
        <v>35</v>
      </c>
      <c r="C12" s="2">
        <v>48</v>
      </c>
      <c r="D12" s="2">
        <v>10</v>
      </c>
      <c r="E12" s="4">
        <v>0.94</v>
      </c>
      <c r="F12" s="4">
        <v>0.98</v>
      </c>
      <c r="G12" s="8">
        <v>3</v>
      </c>
      <c r="H12" s="8">
        <v>200</v>
      </c>
      <c r="I12" s="8">
        <v>100</v>
      </c>
      <c r="J12" s="8">
        <v>200</v>
      </c>
      <c r="K12" s="2">
        <f t="shared" si="0"/>
        <v>0.5</v>
      </c>
      <c r="L12" s="6" t="s">
        <v>31</v>
      </c>
      <c r="M12" t="b">
        <f t="shared" si="1"/>
        <v>0</v>
      </c>
      <c r="N12" s="2">
        <f t="shared" si="2"/>
        <v>52.10594876248372</v>
      </c>
      <c r="O12" s="2">
        <f t="shared" si="3"/>
        <v>48</v>
      </c>
      <c r="P12" s="2">
        <f t="shared" si="4"/>
        <v>0</v>
      </c>
    </row>
    <row r="13" spans="1:16" x14ac:dyDescent="0.25">
      <c r="A13" s="6">
        <v>7</v>
      </c>
      <c r="B13" s="7" t="s">
        <v>36</v>
      </c>
      <c r="C13" s="2">
        <v>40</v>
      </c>
      <c r="D13" s="2">
        <v>5</v>
      </c>
      <c r="E13" s="4">
        <v>0.96</v>
      </c>
      <c r="F13" s="4">
        <v>0.995</v>
      </c>
      <c r="G13" s="8">
        <v>2</v>
      </c>
      <c r="H13" s="8">
        <v>400</v>
      </c>
      <c r="I13" s="8">
        <v>300</v>
      </c>
      <c r="J13" s="8">
        <v>400</v>
      </c>
      <c r="K13" s="2">
        <f t="shared" si="0"/>
        <v>1</v>
      </c>
      <c r="L13" s="6" t="s">
        <v>29</v>
      </c>
      <c r="M13" t="b">
        <f t="shared" si="1"/>
        <v>0</v>
      </c>
      <c r="N13" s="2">
        <f t="shared" si="2"/>
        <v>41.876046901172529</v>
      </c>
      <c r="O13" s="2">
        <f t="shared" si="3"/>
        <v>0</v>
      </c>
      <c r="P13" s="2">
        <f t="shared" si="4"/>
        <v>40</v>
      </c>
    </row>
    <row r="15" spans="1:16" x14ac:dyDescent="0.25">
      <c r="A15" s="10" t="s">
        <v>37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</row>
    <row r="16" spans="1:16" x14ac:dyDescent="0.25">
      <c r="A16" s="3" t="s">
        <v>38</v>
      </c>
      <c r="B16" s="2">
        <f>SUM(O7:O13)/60</f>
        <v>4.416666666666667</v>
      </c>
    </row>
    <row r="17" spans="1:16" x14ac:dyDescent="0.25">
      <c r="A17" s="3" t="s">
        <v>39</v>
      </c>
      <c r="B17" s="2">
        <f>SUM(P7:P13)/60</f>
        <v>2</v>
      </c>
    </row>
    <row r="18" spans="1:16" x14ac:dyDescent="0.25">
      <c r="A18" s="3" t="s">
        <v>40</v>
      </c>
      <c r="B18" s="2">
        <f>SUM(K7:K13)</f>
        <v>11.125</v>
      </c>
    </row>
    <row r="19" spans="1:16" x14ac:dyDescent="0.25">
      <c r="A19" s="3" t="s">
        <v>41</v>
      </c>
      <c r="B19" s="2">
        <f>(SUM(K7:K13)*1440)+SUM(O7:O13)/60+SUM(P7:P13)/60</f>
        <v>16026.416666666666</v>
      </c>
    </row>
    <row r="20" spans="1:16" x14ac:dyDescent="0.25">
      <c r="A20" s="3" t="s">
        <v>42</v>
      </c>
      <c r="B20" s="4">
        <f>IFERROR((SUM(O7:O13)/60)/B18,0)</f>
        <v>0.39700374531835209</v>
      </c>
    </row>
    <row r="22" spans="1:16" x14ac:dyDescent="0.25">
      <c r="A22" s="1" t="s">
        <v>43</v>
      </c>
    </row>
    <row r="23" spans="1:16" x14ac:dyDescent="0.25">
      <c r="A23" s="12" t="s">
        <v>44</v>
      </c>
      <c r="B23" s="12"/>
      <c r="C23" s="12"/>
      <c r="D23" s="12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</row>
    <row r="24" spans="1:16" x14ac:dyDescent="0.25">
      <c r="A24" s="12"/>
      <c r="B24" s="12"/>
      <c r="C24" s="12"/>
      <c r="D24" s="12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</row>
    <row r="25" spans="1:16" x14ac:dyDescent="0.25">
      <c r="A25" s="12"/>
      <c r="B25" s="12"/>
      <c r="C25" s="12"/>
      <c r="D25" s="12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</row>
    <row r="26" spans="1:16" x14ac:dyDescent="0.25">
      <c r="A26" s="12"/>
      <c r="B26" s="12"/>
      <c r="C26" s="12"/>
      <c r="D26" s="12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</row>
  </sheetData>
  <mergeCells count="4">
    <mergeCell ref="A1:P1"/>
    <mergeCell ref="A5:P5"/>
    <mergeCell ref="A15:P15"/>
    <mergeCell ref="A23:D26"/>
  </mergeCells>
  <conditionalFormatting sqref="A7:P13">
    <cfRule type="expression" dxfId="2" priority="1">
      <formula>$C7&gt;$P$3</formula>
    </cfRule>
    <cfRule type="expression" dxfId="1" priority="2">
      <formula>$M7=TRUE</formula>
    </cfRule>
  </conditionalFormatting>
  <conditionalFormatting sqref="K7:K13">
    <cfRule type="cellIs" dxfId="0" priority="3" operator="greaterThan">
      <formula>1.5</formula>
    </cfRule>
  </conditionalFormatting>
  <dataValidations count="1">
    <dataValidation type="list" allowBlank="1" showInputMessage="1" showErrorMessage="1" sqref="L7:L30" xr:uid="{00000000-0002-0000-0000-000000000000}">
      <formula1>"Sí,No"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Sergio Jiménez Canales</cp:lastModifiedBy>
  <dcterms:created xsi:type="dcterms:W3CDTF">2025-09-21T16:43:45Z</dcterms:created>
  <dcterms:modified xsi:type="dcterms:W3CDTF">2025-09-21T16:51:26Z</dcterms:modified>
</cp:coreProperties>
</file>